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915" firstSheet="1" activeTab="19"/>
  </bookViews>
  <sheets>
    <sheet name="2111" sheetId="1" r:id="rId1"/>
    <sheet name="нічні" sheetId="2" r:id="rId2"/>
    <sheet name="святк" sheetId="3" r:id="rId3"/>
    <sheet name="тимч педпр" sheetId="4" r:id="rId4"/>
    <sheet name="нерозп" sheetId="5" r:id="rId5"/>
    <sheet name="2210" sheetId="6" r:id="rId6"/>
    <sheet name="2210 (2)" sheetId="7" r:id="rId7"/>
    <sheet name="2220" sheetId="8" r:id="rId8"/>
    <sheet name="Спец 2230" sheetId="9" r:id="rId9"/>
    <sheet name="Заг 2230" sheetId="10" r:id="rId10"/>
    <sheet name="2230" sheetId="11" r:id="rId11"/>
    <sheet name="2240 (2)" sheetId="12" r:id="rId12"/>
    <sheet name="2240" sheetId="13" r:id="rId13"/>
    <sheet name="2250" sheetId="14" r:id="rId14"/>
    <sheet name="2272" sheetId="15" r:id="rId15"/>
    <sheet name="2273" sheetId="16" r:id="rId16"/>
    <sheet name="2274" sheetId="17" r:id="rId17"/>
    <sheet name="2800" sheetId="18" r:id="rId18"/>
    <sheet name="3110" sheetId="19" r:id="rId19"/>
    <sheet name="3132" sheetId="20" r:id="rId20"/>
    <sheet name="3142" sheetId="21" r:id="rId21"/>
    <sheet name="2282" sheetId="22" r:id="rId22"/>
  </sheets>
  <definedNames/>
  <calcPr fullCalcOnLoad="1" fullPrecision="0"/>
</workbook>
</file>

<file path=xl/sharedStrings.xml><?xml version="1.0" encoding="utf-8"?>
<sst xmlns="http://schemas.openxmlformats.org/spreadsheetml/2006/main" count="895" uniqueCount="339">
  <si>
    <t>(грн.)</t>
  </si>
  <si>
    <t>Найменування</t>
  </si>
  <si>
    <t>ВСЬОГО</t>
  </si>
  <si>
    <t>Головний бухгалтер</t>
  </si>
  <si>
    <t>№ з/п</t>
  </si>
  <si>
    <t>Кількість</t>
  </si>
  <si>
    <t>ціна</t>
  </si>
  <si>
    <t>сума</t>
  </si>
  <si>
    <t>Всього</t>
  </si>
  <si>
    <t>Найменування посади</t>
  </si>
  <si>
    <t>Пункт відряджень</t>
  </si>
  <si>
    <t>Кількість відряджень</t>
  </si>
  <si>
    <t>Тривалість відряджень (діб)</t>
  </si>
  <si>
    <t>Загальна тривалість відряджень (діб)</t>
  </si>
  <si>
    <t>Загальна вартість добових</t>
  </si>
  <si>
    <t>Вартість проїзду на всі відрядження</t>
  </si>
  <si>
    <t>Вартість проживання на 1 добу</t>
  </si>
  <si>
    <t>Загальна вартість проживання</t>
  </si>
  <si>
    <t>Загальна вартість електроенергії</t>
  </si>
  <si>
    <t>(ініціали і прізвище)</t>
  </si>
  <si>
    <t>М.П.</t>
  </si>
  <si>
    <t>Вартість відряджень, доба</t>
  </si>
  <si>
    <t xml:space="preserve">Найменування </t>
  </si>
  <si>
    <t>грн.</t>
  </si>
  <si>
    <t>(підпис)</t>
  </si>
  <si>
    <t>Затверджений у сумі</t>
  </si>
  <si>
    <t>Вартість квитка</t>
  </si>
  <si>
    <t>(назва постачальника послуг)</t>
  </si>
  <si>
    <t>(найменування бюджетної установи)</t>
  </si>
  <si>
    <t xml:space="preserve">Опалювальна площа приміщень </t>
  </si>
  <si>
    <t xml:space="preserve">Зовнішня кубатура будівель </t>
  </si>
  <si>
    <t>Загальна вартість водопостачання і водовідведення</t>
  </si>
  <si>
    <t>Видатки на водопостачання</t>
  </si>
  <si>
    <t>Видатки на водовідведення</t>
  </si>
  <si>
    <t>Обсяг споживання електроенергії</t>
  </si>
  <si>
    <t>Обсяг споживання природного газу</t>
  </si>
  <si>
    <r>
      <t>Середня вартість 1 тис.м</t>
    </r>
    <r>
      <rPr>
        <vertAlign val="superscript"/>
        <sz val="14"/>
        <rFont val="Times New Roman"/>
        <family val="1"/>
      </rPr>
      <t>3</t>
    </r>
  </si>
  <si>
    <t>Загальна вартість природного газу</t>
  </si>
  <si>
    <r>
      <t>м</t>
    </r>
    <r>
      <rPr>
        <vertAlign val="superscript"/>
        <sz val="12"/>
        <rFont val="Times New Roman"/>
        <family val="1"/>
      </rPr>
      <t>2</t>
    </r>
  </si>
  <si>
    <r>
      <t>м</t>
    </r>
    <r>
      <rPr>
        <vertAlign val="superscript"/>
        <sz val="12"/>
        <rFont val="Times New Roman"/>
        <family val="1"/>
      </rPr>
      <t>3</t>
    </r>
  </si>
  <si>
    <r>
      <t>Спеціальний</t>
    </r>
    <r>
      <rPr>
        <sz val="12"/>
        <rFont val="Times New Roman"/>
        <family val="1"/>
      </rPr>
      <t xml:space="preserve"> фонд</t>
    </r>
  </si>
  <si>
    <t>Од. виміру</t>
  </si>
  <si>
    <t>Обсяг водопостачання</t>
  </si>
  <si>
    <r>
      <t>Середня вартість за 1 м</t>
    </r>
    <r>
      <rPr>
        <vertAlign val="superscript"/>
        <sz val="14"/>
        <rFont val="Times New Roman"/>
        <family val="1"/>
      </rPr>
      <t>3</t>
    </r>
  </si>
  <si>
    <t>Обсяг водовідведення</t>
  </si>
  <si>
    <t>Середня вартість за 1 кВт.год.</t>
  </si>
  <si>
    <t>кВт.год.</t>
  </si>
  <si>
    <t>Найменування послуг</t>
  </si>
  <si>
    <t>Найменування продуктів харчування</t>
  </si>
  <si>
    <t>Найменування медикаментів та перев'язувальних матеріалів</t>
  </si>
  <si>
    <t>Найменування показника</t>
  </si>
  <si>
    <t>Найменування інших видатків</t>
  </si>
  <si>
    <t>Найменування обладнання і предметів довгострокового користування</t>
  </si>
  <si>
    <r>
      <t>Загальний</t>
    </r>
    <r>
      <rPr>
        <sz val="14"/>
        <rFont val="Times New Roman"/>
        <family val="1"/>
      </rPr>
      <t>/спеціальний фонд</t>
    </r>
  </si>
  <si>
    <r>
      <t>Спеціальний</t>
    </r>
    <r>
      <rPr>
        <sz val="14"/>
        <rFont val="Times New Roman"/>
        <family val="1"/>
      </rPr>
      <t xml:space="preserve"> фонд</t>
    </r>
  </si>
  <si>
    <t>Планова кількість ліжкоднів, дітоднів, людиноднів, одиниць</t>
  </si>
  <si>
    <t>Залишок коштів на початок планового бюджетного періоду, грн.</t>
  </si>
  <si>
    <t>Середня вартість одного ліжкодня, дітодня, людинодня, грн.</t>
  </si>
  <si>
    <t>Разом загальний і спеціальний фонд</t>
  </si>
  <si>
    <r>
      <t>тис.м</t>
    </r>
    <r>
      <rPr>
        <vertAlign val="superscript"/>
        <sz val="12"/>
        <rFont val="Times New Roman"/>
        <family val="1"/>
      </rPr>
      <t>3</t>
    </r>
  </si>
  <si>
    <t>Всього заробітна плата за штатним розписом, в тому числі:</t>
  </si>
  <si>
    <t xml:space="preserve"> - доплата за роботу у нічний час та у святкові дні</t>
  </si>
  <si>
    <t>надбавки обов'язкового характеру  </t>
  </si>
  <si>
    <t>доплати обов'язкового характеру  </t>
  </si>
  <si>
    <t>надбавки стимулюючого характеру  </t>
  </si>
  <si>
    <t>матеріальна допомога на оздоровлення, всього</t>
  </si>
  <si>
    <t xml:space="preserve"> - у тому числі педагогічним працівникам</t>
  </si>
  <si>
    <t xml:space="preserve"> - оплата праці по трудових угодах, включаючи оплату консультантів</t>
  </si>
  <si>
    <t xml:space="preserve"> - доплата за виконання обов'язків тимчасово відсутніх працівників</t>
  </si>
  <si>
    <t>Назва посади</t>
  </si>
  <si>
    <t>Середньомісячна норма тривалості робочого часу (в год.), враховуючи тривалість робочого тижня</t>
  </si>
  <si>
    <t>Розмір доплати за 1 год. робочого часу в нічний час</t>
  </si>
  <si>
    <t>Кількість годин роботи в нічний час на рік</t>
  </si>
  <si>
    <t>Вартість усіх нічних годин на рік в розрахунку на 1 пост</t>
  </si>
  <si>
    <t>Кількість шт. од. (постів), які одночасно здійснюють чергування за одну ніч</t>
  </si>
  <si>
    <t>Всього видатків на доплати за роботу у нічний час</t>
  </si>
  <si>
    <t>4=2/3*0,35 або 0,4</t>
  </si>
  <si>
    <t>5=365 днів*8 год.</t>
  </si>
  <si>
    <t>6=4*5</t>
  </si>
  <si>
    <t>8=6*7</t>
  </si>
  <si>
    <t>Вартість 1 год. робочого часу</t>
  </si>
  <si>
    <t>Кількість святкових годин на рік</t>
  </si>
  <si>
    <t>Вартість усіх святкових годин на рік в розрахунку на 1 пост</t>
  </si>
  <si>
    <t>Кількість шт. од. (постів), які одночасно здійснюють чергування в один святковий день</t>
  </si>
  <si>
    <t>Всього видатків на доплати за роботу у святкові дні</t>
  </si>
  <si>
    <t>4=2/3</t>
  </si>
  <si>
    <t>5=24 год.*к-сть свят</t>
  </si>
  <si>
    <t>Середньомісячна кількість робочих днів</t>
  </si>
  <si>
    <t>Вартість 1 робочого дня</t>
  </si>
  <si>
    <t>Кількість штатних одиниць, які будуть заміщені під час відпустки</t>
  </si>
  <si>
    <t>Всього видатків на доплати за виконання обов'язків тимчасово відсутніх працівників</t>
  </si>
  <si>
    <t>щорічна грошова винагорода</t>
  </si>
  <si>
    <t>преміювання</t>
  </si>
  <si>
    <t>інші виплати (розрахунки додаються)</t>
  </si>
  <si>
    <t xml:space="preserve"> - індексація заробітної плати</t>
  </si>
  <si>
    <t>за посадовими ставками та окладами</t>
  </si>
  <si>
    <t>Січневий оклад з підвищеннями, враховуючи збільшення мінім. зарплати та І тариф. розряду</t>
  </si>
  <si>
    <t>за підвищеннями посадових окладів і ставок</t>
  </si>
  <si>
    <t xml:space="preserve"> - видатки на підвищення зарплати у зв'язку із зміною І тарифного розряду
   та мінімальної заробітної плати</t>
  </si>
  <si>
    <t>Перелік робіт з відображенням об'єктів, будівель та обладнання</t>
  </si>
  <si>
    <t xml:space="preserve">Місячний фонд заробітної плати </t>
  </si>
  <si>
    <t>Річний фонд</t>
  </si>
  <si>
    <t>у січні</t>
  </si>
  <si>
    <t>без підвищення мін.зарплати</t>
  </si>
  <si>
    <t xml:space="preserve"> із підвищенням мін.зарплати</t>
  </si>
  <si>
    <t>Нерозподілені видатки на підвищення заробітної плати у звязку з введенням ІІІ етапу ЄТС з 01.11.08 р.</t>
  </si>
  <si>
    <t>1</t>
  </si>
  <si>
    <t>Оклюдори</t>
  </si>
  <si>
    <t>Окуляри</t>
  </si>
  <si>
    <t>Вакцина проти грипу</t>
  </si>
  <si>
    <t>Директор</t>
  </si>
  <si>
    <t>І.В.Сенько</t>
  </si>
  <si>
    <t>І.В.Ковтун</t>
  </si>
  <si>
    <t>Мукачівська  спеціальна  загальноосвітня  школа-інтернат   І-ІІ ступенів  Закарпатської обласної ради</t>
  </si>
  <si>
    <t>Картопля</t>
  </si>
  <si>
    <t>капуста</t>
  </si>
  <si>
    <t>цибуля</t>
  </si>
  <si>
    <t>часник</t>
  </si>
  <si>
    <t>помідори</t>
  </si>
  <si>
    <t>огірки</t>
  </si>
  <si>
    <t>баклажани</t>
  </si>
  <si>
    <t>перець солодкий</t>
  </si>
  <si>
    <t>Фрукти, ягоди, горіхи в т.ч.</t>
  </si>
  <si>
    <t>яблука</t>
  </si>
  <si>
    <t>лимони</t>
  </si>
  <si>
    <t>стегна курячі</t>
  </si>
  <si>
    <t>тушонка в асортименті</t>
  </si>
  <si>
    <t>ковбасні вироби</t>
  </si>
  <si>
    <t>оселедець</t>
  </si>
  <si>
    <t>риба морожена</t>
  </si>
  <si>
    <t>консерви рибні</t>
  </si>
  <si>
    <t>Соки в асортименті</t>
  </si>
  <si>
    <t>повидло в асортименті</t>
  </si>
  <si>
    <t>томатна паста</t>
  </si>
  <si>
    <t>Молочна продукція в т.ч.</t>
  </si>
  <si>
    <t>кефір</t>
  </si>
  <si>
    <t>сметана</t>
  </si>
  <si>
    <t>сир твердий</t>
  </si>
  <si>
    <t>молоко згущене</t>
  </si>
  <si>
    <t>масло вершкове</t>
  </si>
  <si>
    <t>Крупи в асортименті в т.ч.:</t>
  </si>
  <si>
    <t>гречана</t>
  </si>
  <si>
    <t>кукурудзяна</t>
  </si>
  <si>
    <t>манна</t>
  </si>
  <si>
    <t>перлова</t>
  </si>
  <si>
    <t>пшенична</t>
  </si>
  <si>
    <t>вівсяна</t>
  </si>
  <si>
    <t>горх</t>
  </si>
  <si>
    <t>рисова</t>
  </si>
  <si>
    <t>пшоно</t>
  </si>
  <si>
    <t>Хліб</t>
  </si>
  <si>
    <t>Печиво</t>
  </si>
  <si>
    <t>Цукор</t>
  </si>
  <si>
    <t>Какао</t>
  </si>
  <si>
    <t>Вироби макаронні</t>
  </si>
  <si>
    <t xml:space="preserve">Кава </t>
  </si>
  <si>
    <t>Чай</t>
  </si>
  <si>
    <t>Карателька</t>
  </si>
  <si>
    <t>Ужгород</t>
  </si>
  <si>
    <t>Заступник директора</t>
  </si>
  <si>
    <t>Бухгалтери</t>
  </si>
  <si>
    <t>Вчилелі</t>
  </si>
  <si>
    <t>Вихователі</t>
  </si>
  <si>
    <t>Мукачівська  спеціальна  загальноосвітня  школа - інтернат  І-ІІ ступеня  Закарпатської  обласної ради</t>
  </si>
  <si>
    <t>Послуги охорони</t>
  </si>
  <si>
    <t>Обслуговування 1С бух</t>
  </si>
  <si>
    <t>Касобе  обслуговування</t>
  </si>
  <si>
    <t>Абонплата за телефон</t>
  </si>
  <si>
    <t>Страхування дітей</t>
  </si>
  <si>
    <t>Страхування автомобіля</t>
  </si>
  <si>
    <t>Поточний ремонт та обслуговування автомобіля</t>
  </si>
  <si>
    <t>Техогляд автомобіля</t>
  </si>
  <si>
    <t>Технічне обслуговування оргтехніки</t>
  </si>
  <si>
    <t>Поточний ремонт насосів і котельного обладнання</t>
  </si>
  <si>
    <t>Бензин А-95</t>
  </si>
  <si>
    <t>М'який інвентар в т.ч.</t>
  </si>
  <si>
    <t>Періодичні видання</t>
  </si>
  <si>
    <t>Канцтовари в т.ч.</t>
  </si>
  <si>
    <t>Продукція хімічна в т.ч.</t>
  </si>
  <si>
    <t>Засоби гігієни в т.ч.</t>
  </si>
  <si>
    <t>Вироби металеві</t>
  </si>
  <si>
    <t>Електротехнічна апаратура</t>
  </si>
  <si>
    <t>Господарські товари</t>
  </si>
  <si>
    <t>ВСЬОГО:</t>
  </si>
  <si>
    <t>Сторож</t>
  </si>
  <si>
    <t>Помічник вихователя</t>
  </si>
  <si>
    <t>Вчителі</t>
  </si>
  <si>
    <t>Яблука (із шкільного городу)</t>
  </si>
  <si>
    <t>Медичні прилади</t>
  </si>
  <si>
    <t>МЕД ДОК</t>
  </si>
  <si>
    <t>Супроводження програми "Чиж"</t>
  </si>
  <si>
    <t>Електронні ключі</t>
  </si>
  <si>
    <t>Поточний ремонт холодильного та кухонного облад</t>
  </si>
  <si>
    <t>Обслуговування системи пожежної сигналізації</t>
  </si>
  <si>
    <t>Перезарядка вогнегасників</t>
  </si>
  <si>
    <t>Вимірювання опорів заземлення</t>
  </si>
  <si>
    <t>Продукти готові та консерви овочеві та плодові в т.ч.:</t>
  </si>
  <si>
    <t>молоко свіже.</t>
  </si>
  <si>
    <t>сир м'який</t>
  </si>
  <si>
    <t>Шоколад</t>
  </si>
  <si>
    <t xml:space="preserve">Оцет </t>
  </si>
  <si>
    <t>Сода</t>
  </si>
  <si>
    <t>Капуста (із шкільного городу)</t>
  </si>
  <si>
    <t xml:space="preserve">Дезинфікуючий засоб </t>
  </si>
  <si>
    <t>Штрафи</t>
  </si>
  <si>
    <t xml:space="preserve"> </t>
  </si>
  <si>
    <t>морква</t>
  </si>
  <si>
    <t>Овочі в т.ч.:</t>
  </si>
  <si>
    <t>Яйця</t>
  </si>
  <si>
    <t>М'ясо свинне</t>
  </si>
  <si>
    <t>М'ясо яловичине</t>
  </si>
  <si>
    <t>М'ясо птиці в т.ч.:</t>
  </si>
  <si>
    <t>М'ясопродукти в т.ч.:</t>
  </si>
  <si>
    <t>Продукція рибна в т.ч.:</t>
  </si>
  <si>
    <t>Олія</t>
  </si>
  <si>
    <t>Борошно</t>
  </si>
  <si>
    <t>буряк</t>
  </si>
  <si>
    <t>папір ксероксн. А3, А4</t>
  </si>
  <si>
    <t>папір кольоровий</t>
  </si>
  <si>
    <t>папки</t>
  </si>
  <si>
    <t>ручки</t>
  </si>
  <si>
    <t>олівці</t>
  </si>
  <si>
    <t>зошити</t>
  </si>
  <si>
    <t>гуаш</t>
  </si>
  <si>
    <t>ватман</t>
  </si>
  <si>
    <t>журнали вихователів</t>
  </si>
  <si>
    <t>файли</t>
  </si>
  <si>
    <t>фарби емаль</t>
  </si>
  <si>
    <t>фарба водоемульсійна</t>
  </si>
  <si>
    <t>грунтовка</t>
  </si>
  <si>
    <t>білизна</t>
  </si>
  <si>
    <t>засоби чистящі</t>
  </si>
  <si>
    <t>памперси</t>
  </si>
  <si>
    <t xml:space="preserve">зубна паста </t>
  </si>
  <si>
    <t>зубна щітка</t>
  </si>
  <si>
    <t>мило господарське</t>
  </si>
  <si>
    <t>мило туалетне</t>
  </si>
  <si>
    <t>миючі засоби для унітаз</t>
  </si>
  <si>
    <t>пральний порошок</t>
  </si>
  <si>
    <t>туалетний папір</t>
  </si>
  <si>
    <t>шампунь</t>
  </si>
  <si>
    <t>болти, гайки, шурупи, дюбеля</t>
  </si>
  <si>
    <t>замки різні, вставки в замки</t>
  </si>
  <si>
    <t>цв'яхи</t>
  </si>
  <si>
    <t>напильники, ножі,запаски на ножі,ножовочне полотно,сверла,склорізи</t>
  </si>
  <si>
    <t>сверла</t>
  </si>
  <si>
    <t>лампи економ.</t>
  </si>
  <si>
    <t>масло моторне</t>
  </si>
  <si>
    <t>тосол</t>
  </si>
  <si>
    <t>рідина для омивання скла</t>
  </si>
  <si>
    <t>валики</t>
  </si>
  <si>
    <t>вантус</t>
  </si>
  <si>
    <t>круг відрізний</t>
  </si>
  <si>
    <t>струна косильна</t>
  </si>
  <si>
    <t>ножі до газонокосилки</t>
  </si>
  <si>
    <t>йоржики</t>
  </si>
  <si>
    <t>карбід</t>
  </si>
  <si>
    <t>щітки для унітазу</t>
  </si>
  <si>
    <t>щвабри</t>
  </si>
  <si>
    <t>матеріальна допомога на на вирішення соціальних питань</t>
  </si>
  <si>
    <t>Розрахунок по КЕКВ  3142   "Реконструкція та реставрація інших об'єктів"</t>
  </si>
  <si>
    <t>Розрахунок по КЕКВ 3132 "Капітальний ремонт інших об'єктів"</t>
  </si>
  <si>
    <t>Розрахунок по КЕКВ 3110 "Придбання обладнання і предметів довгострокового користування"</t>
  </si>
  <si>
    <t>Розрахунок по КЕК 2274 "Оплата природного газу"</t>
  </si>
  <si>
    <t>Розрахунок по КЕК 2272 "Оплата водопостачання і водовідведення"</t>
  </si>
  <si>
    <t>Розрахунок по КЕК 2273 "Оплата електроенергії"</t>
  </si>
  <si>
    <t>Водій</t>
  </si>
  <si>
    <t>Розрахунок по КЕК 2240 "Оплата послуг (крім комунальних)"</t>
  </si>
  <si>
    <t>Вивіз  відходів</t>
  </si>
  <si>
    <t>Повірка вагів</t>
  </si>
  <si>
    <t>Дезинфекція та дератизація</t>
  </si>
  <si>
    <t>Розрахунок по КЕК 2230 "Продукти харчування"</t>
  </si>
  <si>
    <t>Сіль харчова</t>
  </si>
  <si>
    <t>Розрахунок по КЕК 2210 "Предмети, матеріали, обладнання та інвентар, у тому числі м'який інвентар та обмундирування"</t>
  </si>
  <si>
    <t>Розрахунок по КЕК 2220 "Медикаменти та перев'язувальні матеріали"</t>
  </si>
  <si>
    <t>Розрахунок по КЕК 2800 "Інші поточні  видатки"</t>
  </si>
  <si>
    <t>Податки (екологічний податок, використання підземних вод)</t>
  </si>
  <si>
    <t>Пеня  (телефонні послуги)</t>
  </si>
  <si>
    <t>Розрахунок по КЕК 2282 "Окремі заходи по реалізації державних (регіональних) програм, не віднесених до заходів розвитку</t>
  </si>
  <si>
    <t>Курси підвищення кваліфікації  тендерних закупівель (5 чоловік)</t>
  </si>
  <si>
    <t>Матеріальна допомога на оздоровлення</t>
  </si>
  <si>
    <t>Щорічна винагорода</t>
  </si>
  <si>
    <t>Матеріальна допомога на вирішення соціальних питань</t>
  </si>
  <si>
    <t>Нерозподілені видатки на підвищення зарплати  (мат.доп, та винагорода)</t>
  </si>
  <si>
    <t>Видатки на підвищення:</t>
  </si>
  <si>
    <t>Реконструкція та реставрація (влаштування пандусу головного корпусу)</t>
  </si>
  <si>
    <t xml:space="preserve">Капітальний ремонт першого поверху (заміна підлог, дверних блоків, оздоблювальні роботи) </t>
  </si>
  <si>
    <t>Квасоля консервована</t>
  </si>
  <si>
    <t>сухофрукти</t>
  </si>
  <si>
    <t>Спеції</t>
  </si>
  <si>
    <t>Провід та кабель електричний</t>
  </si>
  <si>
    <t>Пристрої електромонтажні</t>
  </si>
  <si>
    <t>Інструменти ручні (молотки, зубила, та ін)</t>
  </si>
  <si>
    <t>Інструменти ручні для с/г</t>
  </si>
  <si>
    <t>Страхуванняводіїв та   працівників - відповідальних за пожежну безпеку</t>
  </si>
  <si>
    <t>Компот (із фруктів шкільного саду)</t>
  </si>
  <si>
    <t>Асорті овочеве (із овочів шкільного городу)</t>
  </si>
  <si>
    <t>у  грудні</t>
  </si>
  <si>
    <t>9=3+4+5</t>
  </si>
  <si>
    <t>10=8+9</t>
  </si>
  <si>
    <r>
      <t>ВСЬОГО на</t>
    </r>
    <r>
      <rPr>
        <b/>
        <u val="single"/>
        <sz val="14"/>
        <rFont val="Times New Roman"/>
        <family val="1"/>
      </rPr>
      <t xml:space="preserve"> рік</t>
    </r>
  </si>
  <si>
    <t>помпа для автомобіля</t>
  </si>
  <si>
    <t>Кількість календарних днів (лікарняних)</t>
  </si>
  <si>
    <t>Кількість робочих днів під час лікарняних</t>
  </si>
  <si>
    <t>Кількість календарних днів (курсів підвищення)</t>
  </si>
  <si>
    <t>Кількість робочих днів під час (курсів підвищення)</t>
  </si>
  <si>
    <t>8=4*6*7</t>
  </si>
  <si>
    <t>у травні</t>
  </si>
  <si>
    <t>7=кол.1*12 міс</t>
  </si>
  <si>
    <t>8=кол.1*4міс+кол.2*7+кол. 3</t>
  </si>
  <si>
    <t>9=1-2*7</t>
  </si>
  <si>
    <t>10=1-3*1</t>
  </si>
  <si>
    <t>Автозапчастини</t>
  </si>
  <si>
    <t>шкарпетки, колготки</t>
  </si>
  <si>
    <t>спідня білизна,  носки</t>
  </si>
  <si>
    <t>взуття</t>
  </si>
  <si>
    <r>
      <t>План
на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2016 </t>
    </r>
    <r>
      <rPr>
        <sz val="14"/>
        <rFont val="Times New Roman"/>
        <family val="1"/>
      </rPr>
      <t>рік</t>
    </r>
  </si>
  <si>
    <t>Протипожежна обробка даху</t>
  </si>
  <si>
    <t>м'ясо котлетне (фарш)</t>
  </si>
  <si>
    <t>Розрахунок по КЕК 2111 "Оплата праці працівників бюджетних установ"</t>
  </si>
  <si>
    <t>Спеціальний фонд</t>
  </si>
  <si>
    <t>Загальний  фонд</t>
  </si>
  <si>
    <r>
      <t>План на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2017 </t>
    </r>
    <r>
      <rPr>
        <sz val="14"/>
        <rFont val="Times New Roman"/>
        <family val="1"/>
      </rPr>
      <t>рік</t>
    </r>
  </si>
  <si>
    <r>
      <t>План на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2017 </t>
    </r>
    <r>
      <rPr>
        <sz val="12"/>
        <rFont val="Times New Roman"/>
        <family val="1"/>
      </rPr>
      <t>рік</t>
    </r>
  </si>
  <si>
    <r>
      <t>Звіт
за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2016</t>
    </r>
    <r>
      <rPr>
        <sz val="14"/>
        <rFont val="Times New Roman"/>
        <family val="1"/>
      </rPr>
      <t xml:space="preserve"> рік</t>
    </r>
  </si>
  <si>
    <r>
      <t>План
на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2017 </t>
    </r>
    <r>
      <rPr>
        <sz val="14"/>
        <rFont val="Times New Roman"/>
        <family val="1"/>
      </rPr>
      <t>рік</t>
    </r>
  </si>
  <si>
    <t xml:space="preserve">Ліміт споживання на 2017 рік </t>
  </si>
  <si>
    <t>Розрахунок по КЕК 2250 "Видатки на відрядження" на 2017 р.</t>
  </si>
  <si>
    <t>Розрахунок до штатного розпису по нерозподілених видатках у звязку із підвищенням І тарифного розряду  на  2017  рік</t>
  </si>
  <si>
    <t>Розрахунок до штатного розпису по видатках на здійснення заміни педпрацівникам за виконання обов'язків тимчасово відсутніх працівників на 2017 р.</t>
  </si>
  <si>
    <t>Розрахунок до штатного розпису по видатках на здійснення доплати за роботу у святкові дні на 2017 рік</t>
  </si>
  <si>
    <t>Розрахунок до штатного розпису по видатках на здійснення доплати за роботу у нічний час  на 2017 рік</t>
  </si>
  <si>
    <r>
      <t xml:space="preserve">План на </t>
    </r>
    <r>
      <rPr>
        <b/>
        <u val="single"/>
        <sz val="14"/>
        <rFont val="Times New Roman"/>
        <family val="1"/>
      </rPr>
      <t>2017</t>
    </r>
    <r>
      <rPr>
        <sz val="14"/>
        <rFont val="Times New Roman"/>
        <family val="1"/>
      </rPr>
      <t xml:space="preserve"> рік</t>
    </r>
  </si>
  <si>
    <t>Нерозподілені видатки на підвищення зарплати (травень-листопад)</t>
  </si>
  <si>
    <t>Нерозподілені видатки на підвищення зарплати (грудень)</t>
  </si>
  <si>
    <t>Нерозподілені видатки на підвищення зарплати</t>
  </si>
  <si>
    <t>Медикаменти (на 10 навчальних місяців в 2017 році)</t>
  </si>
  <si>
    <t>Підручники</t>
  </si>
  <si>
    <t xml:space="preserve">Капітальний ремонт внутрішнього водопостачання та системи пожежогасіння головного корпусу 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</si>
</sst>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FC19]d\ mmmm\ yyyy\ &quot;г.&quot;"/>
    <numFmt numFmtId="182" formatCode="0.0%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00"/>
    <numFmt numFmtId="197" formatCode="0.0000"/>
    <numFmt numFmtId="198" formatCode="0.00000"/>
    <numFmt numFmtId="199" formatCode="0.000000"/>
    <numFmt numFmtId="200" formatCode="#,##0.000"/>
    <numFmt numFmtId="201" formatCode="#,##0.0000"/>
    <numFmt numFmtId="202" formatCode="0.0000000"/>
    <numFmt numFmtId="203" formatCode="0.00000000"/>
    <numFmt numFmtId="204" formatCode="0.000%"/>
    <numFmt numFmtId="205" formatCode="mmm/yyyy"/>
    <numFmt numFmtId="206" formatCode="0.00;[Red]0.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14"/>
      <name val="Times New Roman CYR"/>
      <family val="1"/>
    </font>
    <font>
      <sz val="14"/>
      <color indexed="8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u val="single"/>
      <sz val="14"/>
      <name val="Times New Roman"/>
      <family val="1"/>
    </font>
    <font>
      <sz val="13.5"/>
      <color indexed="8"/>
      <name val="Times New Roman"/>
      <family val="1"/>
    </font>
    <font>
      <sz val="13.5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b/>
      <i/>
      <sz val="10"/>
      <name val="Arial Cyr"/>
      <family val="0"/>
    </font>
    <font>
      <sz val="14"/>
      <color indexed="10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2" fillId="0" borderId="0" xfId="18" applyFont="1" applyFill="1" applyAlignment="1">
      <alignment horizontal="left"/>
      <protection/>
    </xf>
    <xf numFmtId="0" fontId="7" fillId="0" borderId="0" xfId="0" applyFont="1" applyAlignment="1">
      <alignment horizontal="right"/>
    </xf>
    <xf numFmtId="4" fontId="12" fillId="0" borderId="1" xfId="18" applyNumberFormat="1" applyFont="1" applyFill="1" applyBorder="1" applyAlignment="1">
      <alignment horizontal="right"/>
      <protection/>
    </xf>
    <xf numFmtId="0" fontId="12" fillId="0" borderId="0" xfId="18" applyFont="1" applyFill="1" applyAlignment="1">
      <alignment wrapText="1"/>
      <protection/>
    </xf>
    <xf numFmtId="0" fontId="14" fillId="0" borderId="0" xfId="18" applyFont="1" applyFill="1" applyAlignment="1">
      <alignment/>
      <protection/>
    </xf>
    <xf numFmtId="0" fontId="15" fillId="0" borderId="0" xfId="18" applyFont="1" applyFill="1" applyAlignment="1">
      <alignment/>
      <protection/>
    </xf>
    <xf numFmtId="0" fontId="14" fillId="0" borderId="0" xfId="18" applyFont="1" applyFill="1" applyAlignment="1">
      <alignment horizontal="left"/>
      <protection/>
    </xf>
    <xf numFmtId="0" fontId="12" fillId="0" borderId="0" xfId="18" applyFont="1" applyFill="1" applyAlignment="1">
      <alignment/>
      <protection/>
    </xf>
    <xf numFmtId="0" fontId="20" fillId="0" borderId="0" xfId="0" applyFont="1" applyAlignment="1">
      <alignment/>
    </xf>
    <xf numFmtId="0" fontId="14" fillId="0" borderId="0" xfId="18" applyFont="1" applyFill="1" applyBorder="1" applyAlignment="1">
      <alignment/>
      <protection/>
    </xf>
    <xf numFmtId="0" fontId="14" fillId="0" borderId="0" xfId="18" applyFont="1" applyFill="1" applyBorder="1" applyAlignment="1">
      <alignment horizontal="center"/>
      <protection/>
    </xf>
    <xf numFmtId="49" fontId="20" fillId="0" borderId="0" xfId="0" applyNumberFormat="1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4" fillId="0" borderId="0" xfId="18" applyFont="1" applyFill="1" applyAlignment="1">
      <alignment horizontal="left" wrapText="1"/>
      <protection/>
    </xf>
    <xf numFmtId="0" fontId="7" fillId="0" borderId="0" xfId="21" applyFont="1" applyBorder="1" applyAlignment="1">
      <alignment wrapText="1"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wrapText="1"/>
      <protection/>
    </xf>
    <xf numFmtId="0" fontId="7" fillId="0" borderId="2" xfId="21" applyFont="1" applyBorder="1" applyAlignment="1">
      <alignment horizontal="center" vertical="top" wrapText="1"/>
      <protection/>
    </xf>
    <xf numFmtId="0" fontId="7" fillId="0" borderId="2" xfId="21" applyFont="1" applyBorder="1" applyAlignment="1">
      <alignment horizontal="center" wrapText="1"/>
      <protection/>
    </xf>
    <xf numFmtId="0" fontId="7" fillId="0" borderId="2" xfId="19" applyFont="1" applyBorder="1" applyAlignment="1">
      <alignment horizontal="center" vertical="center"/>
      <protection/>
    </xf>
    <xf numFmtId="2" fontId="7" fillId="0" borderId="2" xfId="21" applyNumberFormat="1" applyFont="1" applyBorder="1" applyAlignment="1">
      <alignment horizontal="center" wrapText="1"/>
      <protection/>
    </xf>
    <xf numFmtId="1" fontId="7" fillId="0" borderId="2" xfId="21" applyNumberFormat="1" applyFont="1" applyBorder="1" applyAlignment="1">
      <alignment horizontal="center" wrapText="1"/>
      <protection/>
    </xf>
    <xf numFmtId="0" fontId="9" fillId="0" borderId="2" xfId="19" applyFont="1" applyBorder="1" applyAlignment="1">
      <alignment horizontal="center" vertical="center"/>
      <protection/>
    </xf>
    <xf numFmtId="2" fontId="9" fillId="0" borderId="2" xfId="21" applyNumberFormat="1" applyFont="1" applyBorder="1" applyAlignment="1">
      <alignment horizontal="center" wrapText="1"/>
      <protection/>
    </xf>
    <xf numFmtId="0" fontId="9" fillId="0" borderId="2" xfId="21" applyFont="1" applyBorder="1" applyAlignment="1">
      <alignment horizontal="center" wrapText="1"/>
      <protection/>
    </xf>
    <xf numFmtId="180" fontId="7" fillId="0" borderId="2" xfId="21" applyNumberFormat="1" applyFont="1" applyBorder="1" applyAlignment="1">
      <alignment horizontal="center" wrapText="1"/>
      <protection/>
    </xf>
    <xf numFmtId="180" fontId="9" fillId="0" borderId="2" xfId="21" applyNumberFormat="1" applyFont="1" applyBorder="1" applyAlignment="1">
      <alignment horizontal="center" wrapText="1"/>
      <protection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Fill="1" applyBorder="1" applyAlignment="1">
      <alignment/>
      <protection/>
    </xf>
    <xf numFmtId="0" fontId="14" fillId="0" borderId="3" xfId="18" applyFont="1" applyFill="1" applyBorder="1" applyAlignment="1">
      <alignment horizontal="centerContinuous"/>
      <protection/>
    </xf>
    <xf numFmtId="0" fontId="4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 wrapText="1"/>
    </xf>
    <xf numFmtId="49" fontId="20" fillId="0" borderId="0" xfId="0" applyNumberFormat="1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3" fillId="0" borderId="2" xfId="0" applyNumberFormat="1" applyFont="1" applyFill="1" applyBorder="1" applyAlignment="1">
      <alignment vertical="center" wrapText="1"/>
    </xf>
    <xf numFmtId="0" fontId="14" fillId="0" borderId="0" xfId="18" applyFont="1" applyFill="1" applyBorder="1" applyAlignment="1">
      <alignment horizontal="centerContinuous"/>
      <protection/>
    </xf>
    <xf numFmtId="0" fontId="22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Continuous" wrapText="1"/>
    </xf>
    <xf numFmtId="0" fontId="3" fillId="0" borderId="5" xfId="0" applyFont="1" applyFill="1" applyBorder="1" applyAlignment="1">
      <alignment horizontal="centerContinuous" wrapText="1"/>
    </xf>
    <xf numFmtId="0" fontId="6" fillId="0" borderId="4" xfId="0" applyFont="1" applyFill="1" applyBorder="1" applyAlignment="1">
      <alignment horizontal="centerContinuous" vertical="top"/>
    </xf>
    <xf numFmtId="0" fontId="6" fillId="0" borderId="5" xfId="0" applyFont="1" applyFill="1" applyBorder="1" applyAlignment="1">
      <alignment horizontal="centerContinuous" vertical="top"/>
    </xf>
    <xf numFmtId="0" fontId="3" fillId="0" borderId="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11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3" fillId="0" borderId="0" xfId="18" applyFont="1" applyFill="1" applyAlignment="1">
      <alignment horizontal="center"/>
      <protection/>
    </xf>
    <xf numFmtId="0" fontId="7" fillId="0" borderId="2" xfId="0" applyFont="1" applyFill="1" applyBorder="1" applyAlignment="1">
      <alignment horizontal="center" vertical="center" wrapText="1"/>
    </xf>
    <xf numFmtId="0" fontId="21" fillId="0" borderId="0" xfId="18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4" fontId="4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4" fontId="3" fillId="0" borderId="2" xfId="0" applyNumberFormat="1" applyFont="1" applyFill="1" applyBorder="1" applyAlignment="1">
      <alignment horizontal="right"/>
    </xf>
    <xf numFmtId="0" fontId="7" fillId="0" borderId="4" xfId="21" applyFont="1" applyFill="1" applyBorder="1" applyAlignment="1">
      <alignment horizontal="left"/>
      <protection/>
    </xf>
    <xf numFmtId="4" fontId="3" fillId="0" borderId="0" xfId="0" applyNumberFormat="1" applyFont="1" applyFill="1" applyAlignment="1">
      <alignment/>
    </xf>
    <xf numFmtId="0" fontId="7" fillId="0" borderId="0" xfId="21" applyFont="1" applyFill="1" applyBorder="1" applyAlignment="1">
      <alignment wrapText="1"/>
      <protection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wrapText="1"/>
      <protection/>
    </xf>
    <xf numFmtId="0" fontId="7" fillId="0" borderId="2" xfId="21" applyFont="1" applyFill="1" applyBorder="1" applyAlignment="1">
      <alignment horizontal="center" vertical="top" wrapText="1"/>
      <protection/>
    </xf>
    <xf numFmtId="0" fontId="7" fillId="0" borderId="2" xfId="21" applyFont="1" applyFill="1" applyBorder="1" applyAlignment="1">
      <alignment horizontal="center" wrapText="1"/>
      <protection/>
    </xf>
    <xf numFmtId="0" fontId="7" fillId="0" borderId="2" xfId="19" applyFont="1" applyFill="1" applyBorder="1" applyAlignment="1">
      <alignment horizontal="center" vertical="center"/>
      <protection/>
    </xf>
    <xf numFmtId="2" fontId="7" fillId="0" borderId="2" xfId="21" applyNumberFormat="1" applyFont="1" applyFill="1" applyBorder="1" applyAlignment="1">
      <alignment horizontal="center" wrapText="1"/>
      <protection/>
    </xf>
    <xf numFmtId="0" fontId="7" fillId="0" borderId="2" xfId="21" applyFont="1" applyFill="1" applyBorder="1" applyAlignment="1">
      <alignment horizontal="center"/>
      <protection/>
    </xf>
    <xf numFmtId="180" fontId="7" fillId="0" borderId="2" xfId="21" applyNumberFormat="1" applyFont="1" applyFill="1" applyBorder="1" applyAlignment="1">
      <alignment horizontal="center"/>
      <protection/>
    </xf>
    <xf numFmtId="0" fontId="9" fillId="0" borderId="2" xfId="19" applyFont="1" applyFill="1" applyBorder="1" applyAlignment="1">
      <alignment horizontal="center" vertical="center"/>
      <protection/>
    </xf>
    <xf numFmtId="2" fontId="9" fillId="0" borderId="2" xfId="21" applyNumberFormat="1" applyFont="1" applyFill="1" applyBorder="1" applyAlignment="1">
      <alignment horizontal="center" wrapText="1"/>
      <protection/>
    </xf>
    <xf numFmtId="0" fontId="9" fillId="0" borderId="2" xfId="21" applyFont="1" applyFill="1" applyBorder="1" applyAlignment="1">
      <alignment horizontal="center" wrapText="1"/>
      <protection/>
    </xf>
    <xf numFmtId="180" fontId="9" fillId="0" borderId="2" xfId="21" applyNumberFormat="1" applyFont="1" applyFill="1" applyBorder="1" applyAlignment="1">
      <alignment horizontal="center" wrapText="1"/>
      <protection/>
    </xf>
    <xf numFmtId="1" fontId="7" fillId="0" borderId="2" xfId="21" applyNumberFormat="1" applyFont="1" applyFill="1" applyBorder="1" applyAlignment="1">
      <alignment horizontal="center" wrapText="1"/>
      <protection/>
    </xf>
    <xf numFmtId="180" fontId="7" fillId="0" borderId="2" xfId="21" applyNumberFormat="1" applyFont="1" applyFill="1" applyBorder="1" applyAlignment="1">
      <alignment horizontal="center" wrapText="1"/>
      <protection/>
    </xf>
    <xf numFmtId="0" fontId="7" fillId="0" borderId="9" xfId="21" applyFont="1" applyFill="1" applyBorder="1" applyAlignment="1">
      <alignment horizontal="centerContinuous" vertical="top" wrapText="1"/>
      <protection/>
    </xf>
    <xf numFmtId="0" fontId="7" fillId="0" borderId="10" xfId="21" applyFont="1" applyFill="1" applyBorder="1" applyAlignment="1">
      <alignment horizontal="centerContinuous" vertical="top" wrapText="1"/>
      <protection/>
    </xf>
    <xf numFmtId="0" fontId="7" fillId="0" borderId="7" xfId="20" applyFont="1" applyFill="1" applyBorder="1" applyAlignment="1">
      <alignment horizontal="center" vertical="top" wrapText="1"/>
      <protection/>
    </xf>
    <xf numFmtId="0" fontId="7" fillId="0" borderId="7" xfId="21" applyFont="1" applyFill="1" applyBorder="1" applyAlignment="1">
      <alignment horizontal="center" vertical="top" wrapText="1"/>
      <protection/>
    </xf>
    <xf numFmtId="0" fontId="7" fillId="0" borderId="7" xfId="20" applyFont="1" applyFill="1" applyBorder="1" applyAlignment="1">
      <alignment horizontal="center" vertical="center" wrapText="1"/>
      <protection/>
    </xf>
    <xf numFmtId="0" fontId="7" fillId="0" borderId="7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" vertical="center" wrapText="1"/>
      <protection/>
    </xf>
    <xf numFmtId="0" fontId="20" fillId="0" borderId="0" xfId="18" applyFont="1" applyFill="1" applyAlignment="1">
      <alignment/>
      <protection/>
    </xf>
    <xf numFmtId="0" fontId="20" fillId="0" borderId="3" xfId="18" applyFont="1" applyFill="1" applyBorder="1" applyAlignment="1">
      <alignment horizontal="centerContinuous"/>
      <protection/>
    </xf>
    <xf numFmtId="0" fontId="20" fillId="0" borderId="0" xfId="0" applyFont="1" applyFill="1" applyAlignment="1">
      <alignment horizontal="centerContinuous" wrapText="1"/>
    </xf>
    <xf numFmtId="0" fontId="3" fillId="0" borderId="4" xfId="0" applyFont="1" applyFill="1" applyBorder="1" applyAlignment="1">
      <alignment horizontal="centerContinuous" vertical="top" wrapText="1"/>
    </xf>
    <xf numFmtId="0" fontId="3" fillId="0" borderId="8" xfId="0" applyFont="1" applyFill="1" applyBorder="1" applyAlignment="1">
      <alignment horizontal="centerContinuous" vertical="top" wrapText="1"/>
    </xf>
    <xf numFmtId="0" fontId="3" fillId="0" borderId="5" xfId="0" applyFont="1" applyFill="1" applyBorder="1" applyAlignment="1">
      <alignment horizontal="centerContinuous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1" fontId="9" fillId="0" borderId="2" xfId="0" applyNumberFormat="1" applyFont="1" applyFill="1" applyBorder="1" applyAlignment="1" applyProtection="1">
      <alignment horizontal="right" vertical="top"/>
      <protection/>
    </xf>
    <xf numFmtId="2" fontId="9" fillId="0" borderId="2" xfId="0" applyNumberFormat="1" applyFont="1" applyFill="1" applyBorder="1" applyAlignment="1" applyProtection="1">
      <alignment horizontal="right" vertical="top"/>
      <protection/>
    </xf>
    <xf numFmtId="0" fontId="7" fillId="0" borderId="2" xfId="0" applyNumberFormat="1" applyFont="1" applyFill="1" applyBorder="1" applyAlignment="1" applyProtection="1">
      <alignment vertical="top"/>
      <protection/>
    </xf>
    <xf numFmtId="0" fontId="9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0" xfId="18" applyFont="1" applyFill="1" applyAlignment="1">
      <alignment/>
      <protection/>
    </xf>
    <xf numFmtId="0" fontId="20" fillId="0" borderId="0" xfId="18" applyFont="1" applyFill="1" applyAlignment="1">
      <alignment horizontal="left" wrapText="1"/>
      <protection/>
    </xf>
    <xf numFmtId="0" fontId="6" fillId="0" borderId="0" xfId="18" applyFont="1" applyFill="1" applyAlignment="1">
      <alignment wrapText="1"/>
      <protection/>
    </xf>
    <xf numFmtId="0" fontId="26" fillId="0" borderId="0" xfId="0" applyNumberFormat="1" applyFont="1" applyFill="1" applyBorder="1" applyAlignment="1" applyProtection="1">
      <alignment horizontal="left" vertical="top"/>
      <protection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3" fillId="0" borderId="2" xfId="0" applyNumberFormat="1" applyFont="1" applyFill="1" applyBorder="1" applyAlignment="1" applyProtection="1">
      <alignment horizontal="left" vertical="top"/>
      <protection/>
    </xf>
    <xf numFmtId="1" fontId="3" fillId="0" borderId="2" xfId="0" applyNumberFormat="1" applyFont="1" applyFill="1" applyBorder="1" applyAlignment="1" applyProtection="1">
      <alignment horizontal="right" vertical="top"/>
      <protection/>
    </xf>
    <xf numFmtId="2" fontId="3" fillId="0" borderId="2" xfId="0" applyNumberFormat="1" applyFont="1" applyFill="1" applyBorder="1" applyAlignment="1" applyProtection="1">
      <alignment horizontal="right" vertical="top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23" fillId="0" borderId="4" xfId="0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/>
    </xf>
    <xf numFmtId="4" fontId="24" fillId="0" borderId="2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 applyProtection="1">
      <alignment vertical="top"/>
      <protection/>
    </xf>
    <xf numFmtId="0" fontId="27" fillId="0" borderId="7" xfId="0" applyNumberFormat="1" applyFont="1" applyFill="1" applyBorder="1" applyAlignment="1" applyProtection="1">
      <alignment vertical="top" wrapText="1"/>
      <protection/>
    </xf>
    <xf numFmtId="0" fontId="27" fillId="0" borderId="7" xfId="0" applyNumberFormat="1" applyFont="1" applyFill="1" applyBorder="1" applyAlignment="1" applyProtection="1">
      <alignment vertical="top"/>
      <protection/>
    </xf>
    <xf numFmtId="0" fontId="9" fillId="0" borderId="15" xfId="0" applyNumberFormat="1" applyFont="1" applyFill="1" applyBorder="1" applyAlignment="1" applyProtection="1">
      <alignment vertical="top"/>
      <protection/>
    </xf>
    <xf numFmtId="0" fontId="27" fillId="0" borderId="16" xfId="0" applyNumberFormat="1" applyFont="1" applyFill="1" applyBorder="1" applyAlignment="1" applyProtection="1">
      <alignment vertical="top" wrapText="1"/>
      <protection/>
    </xf>
    <xf numFmtId="0" fontId="27" fillId="0" borderId="16" xfId="0" applyNumberFormat="1" applyFont="1" applyFill="1" applyBorder="1" applyAlignment="1" applyProtection="1">
      <alignment vertical="top"/>
      <protection/>
    </xf>
    <xf numFmtId="0" fontId="7" fillId="0" borderId="17" xfId="0" applyNumberFormat="1" applyFont="1" applyFill="1" applyBorder="1" applyAlignment="1" applyProtection="1">
      <alignment vertical="top"/>
      <protection/>
    </xf>
    <xf numFmtId="0" fontId="6" fillId="0" borderId="2" xfId="0" applyNumberFormat="1" applyFont="1" applyFill="1" applyBorder="1" applyAlignment="1" applyProtection="1">
      <alignment vertical="top"/>
      <protection/>
    </xf>
    <xf numFmtId="0" fontId="7" fillId="0" borderId="18" xfId="0" applyNumberFormat="1" applyFont="1" applyFill="1" applyBorder="1" applyAlignment="1" applyProtection="1">
      <alignment vertical="top"/>
      <protection/>
    </xf>
    <xf numFmtId="0" fontId="6" fillId="0" borderId="19" xfId="0" applyNumberFormat="1" applyFont="1" applyFill="1" applyBorder="1" applyAlignment="1" applyProtection="1">
      <alignment vertical="top"/>
      <protection/>
    </xf>
    <xf numFmtId="0" fontId="9" fillId="0" borderId="20" xfId="0" applyNumberFormat="1" applyFont="1" applyFill="1" applyBorder="1" applyAlignment="1" applyProtection="1">
      <alignment vertical="top"/>
      <protection/>
    </xf>
    <xf numFmtId="0" fontId="27" fillId="0" borderId="6" xfId="0" applyNumberFormat="1" applyFont="1" applyFill="1" applyBorder="1" applyAlignment="1" applyProtection="1">
      <alignment vertical="top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9" fillId="0" borderId="21" xfId="0" applyNumberFormat="1" applyFont="1" applyFill="1" applyBorder="1" applyAlignment="1" applyProtection="1">
      <alignment vertical="top"/>
      <protection/>
    </xf>
    <xf numFmtId="0" fontId="27" fillId="0" borderId="22" xfId="0" applyNumberFormat="1" applyFont="1" applyFill="1" applyBorder="1" applyAlignment="1" applyProtection="1">
      <alignment vertical="top"/>
      <protection/>
    </xf>
    <xf numFmtId="0" fontId="9" fillId="0" borderId="6" xfId="0" applyNumberFormat="1" applyFont="1" applyFill="1" applyBorder="1" applyAlignment="1" applyProtection="1">
      <alignment vertical="top"/>
      <protection/>
    </xf>
    <xf numFmtId="0" fontId="9" fillId="0" borderId="2" xfId="0" applyNumberFormat="1" applyFont="1" applyFill="1" applyBorder="1" applyAlignment="1" applyProtection="1">
      <alignment vertical="top"/>
      <protection/>
    </xf>
    <xf numFmtId="0" fontId="7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vertical="top" wrapText="1"/>
      <protection/>
    </xf>
    <xf numFmtId="3" fontId="4" fillId="0" borderId="12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right" vertical="top"/>
      <protection/>
    </xf>
    <xf numFmtId="3" fontId="3" fillId="0" borderId="12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180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49" fontId="4" fillId="0" borderId="1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4" fontId="4" fillId="0" borderId="6" xfId="0" applyNumberFormat="1" applyFont="1" applyFill="1" applyBorder="1" applyAlignment="1">
      <alignment/>
    </xf>
    <xf numFmtId="0" fontId="3" fillId="0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 horizontal="centerContinuous" vertical="center" wrapText="1"/>
    </xf>
    <xf numFmtId="0" fontId="3" fillId="0" borderId="12" xfId="0" applyFont="1" applyFill="1" applyBorder="1" applyAlignment="1">
      <alignment horizontal="center" vertical="center" textRotation="90"/>
    </xf>
    <xf numFmtId="3" fontId="3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 wrapText="1"/>
    </xf>
    <xf numFmtId="0" fontId="20" fillId="0" borderId="0" xfId="0" applyFont="1" applyFill="1" applyAlignment="1">
      <alignment horizontal="right"/>
    </xf>
    <xf numFmtId="0" fontId="7" fillId="0" borderId="7" xfId="0" applyFont="1" applyFill="1" applyBorder="1" applyAlignment="1">
      <alignment horizontal="center" vertical="top" wrapText="1"/>
    </xf>
    <xf numFmtId="2" fontId="28" fillId="0" borderId="0" xfId="0" applyNumberFormat="1" applyFont="1" applyFill="1" applyBorder="1" applyAlignment="1" applyProtection="1">
      <alignment horizontal="right" vertical="top"/>
      <protection/>
    </xf>
    <xf numFmtId="4" fontId="3" fillId="0" borderId="6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2" fontId="4" fillId="0" borderId="2" xfId="0" applyNumberFormat="1" applyFont="1" applyFill="1" applyBorder="1" applyAlignment="1" applyProtection="1">
      <alignment horizontal="right" vertical="top"/>
      <protection/>
    </xf>
    <xf numFmtId="0" fontId="9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4" fontId="3" fillId="2" borderId="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vertical="top"/>
      <protection/>
    </xf>
    <xf numFmtId="0" fontId="3" fillId="0" borderId="6" xfId="0" applyNumberFormat="1" applyFont="1" applyFill="1" applyBorder="1" applyAlignment="1" applyProtection="1">
      <alignment horizontal="center" vertical="top"/>
      <protection/>
    </xf>
    <xf numFmtId="3" fontId="3" fillId="0" borderId="6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180" fontId="3" fillId="0" borderId="2" xfId="0" applyNumberFormat="1" applyFont="1" applyFill="1" applyBorder="1" applyAlignment="1">
      <alignment vertical="top" wrapText="1"/>
    </xf>
    <xf numFmtId="2" fontId="27" fillId="0" borderId="16" xfId="0" applyNumberFormat="1" applyFont="1" applyFill="1" applyBorder="1" applyAlignment="1" applyProtection="1">
      <alignment vertical="top"/>
      <protection/>
    </xf>
    <xf numFmtId="2" fontId="6" fillId="0" borderId="2" xfId="0" applyNumberFormat="1" applyFont="1" applyFill="1" applyBorder="1" applyAlignment="1" applyProtection="1">
      <alignment vertical="top"/>
      <protection/>
    </xf>
    <xf numFmtId="2" fontId="27" fillId="0" borderId="6" xfId="0" applyNumberFormat="1" applyFont="1" applyFill="1" applyBorder="1" applyAlignment="1" applyProtection="1">
      <alignment vertical="top"/>
      <protection/>
    </xf>
    <xf numFmtId="2" fontId="6" fillId="0" borderId="19" xfId="0" applyNumberFormat="1" applyFont="1" applyFill="1" applyBorder="1" applyAlignment="1" applyProtection="1">
      <alignment vertical="top"/>
      <protection/>
    </xf>
    <xf numFmtId="2" fontId="27" fillId="0" borderId="22" xfId="0" applyNumberFormat="1" applyFont="1" applyFill="1" applyBorder="1" applyAlignment="1" applyProtection="1">
      <alignment vertical="top"/>
      <protection/>
    </xf>
    <xf numFmtId="2" fontId="27" fillId="0" borderId="2" xfId="0" applyNumberFormat="1" applyFont="1" applyFill="1" applyBorder="1" applyAlignment="1" applyProtection="1">
      <alignment vertical="top"/>
      <protection/>
    </xf>
    <xf numFmtId="2" fontId="4" fillId="0" borderId="2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/>
    </xf>
    <xf numFmtId="1" fontId="9" fillId="0" borderId="2" xfId="21" applyNumberFormat="1" applyFont="1" applyFill="1" applyBorder="1" applyAlignment="1">
      <alignment horizontal="center" wrapText="1"/>
      <protection/>
    </xf>
    <xf numFmtId="1" fontId="9" fillId="0" borderId="2" xfId="21" applyNumberFormat="1" applyFont="1" applyBorder="1" applyAlignment="1">
      <alignment horizontal="center" wrapText="1"/>
      <protection/>
    </xf>
    <xf numFmtId="1" fontId="7" fillId="0" borderId="2" xfId="21" applyNumberFormat="1" applyFont="1" applyFill="1" applyBorder="1" applyAlignment="1">
      <alignment horizontal="center"/>
      <protection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 wrapText="1"/>
    </xf>
    <xf numFmtId="0" fontId="3" fillId="0" borderId="0" xfId="18" applyFont="1" applyFill="1" applyAlignment="1">
      <alignment wrapText="1"/>
      <protection/>
    </xf>
    <xf numFmtId="3" fontId="24" fillId="0" borderId="2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vertical="top" wrapText="1"/>
    </xf>
    <xf numFmtId="0" fontId="7" fillId="0" borderId="0" xfId="21" applyFont="1" applyFill="1" applyAlignment="1">
      <alignment horizontal="center" vertical="center"/>
      <protection/>
    </xf>
    <xf numFmtId="2" fontId="7" fillId="0" borderId="2" xfId="21" applyNumberFormat="1" applyFont="1" applyFill="1" applyBorder="1" applyAlignment="1">
      <alignment horizontal="center" vertical="center" wrapText="1"/>
      <protection/>
    </xf>
    <xf numFmtId="2" fontId="7" fillId="0" borderId="2" xfId="21" applyNumberFormat="1" applyFont="1" applyFill="1" applyBorder="1" applyAlignment="1">
      <alignment horizontal="center" vertical="center"/>
      <protection/>
    </xf>
    <xf numFmtId="1" fontId="7" fillId="0" borderId="2" xfId="21" applyNumberFormat="1" applyFont="1" applyFill="1" applyBorder="1" applyAlignment="1">
      <alignment horizontal="center" vertical="center"/>
      <protection/>
    </xf>
    <xf numFmtId="0" fontId="32" fillId="0" borderId="0" xfId="18" applyFont="1" applyFill="1" applyBorder="1" applyAlignment="1">
      <alignment horizontal="center"/>
      <protection/>
    </xf>
    <xf numFmtId="0" fontId="20" fillId="0" borderId="0" xfId="18" applyFont="1" applyFill="1" applyBorder="1" applyAlignment="1">
      <alignment/>
      <protection/>
    </xf>
    <xf numFmtId="183" fontId="3" fillId="0" borderId="2" xfId="0" applyNumberFormat="1" applyFont="1" applyFill="1" applyBorder="1" applyAlignment="1">
      <alignment/>
    </xf>
    <xf numFmtId="0" fontId="7" fillId="0" borderId="20" xfId="0" applyNumberFormat="1" applyFont="1" applyFill="1" applyBorder="1" applyAlignment="1" applyProtection="1">
      <alignment vertical="top"/>
      <protection/>
    </xf>
    <xf numFmtId="0" fontId="6" fillId="0" borderId="6" xfId="0" applyNumberFormat="1" applyFont="1" applyFill="1" applyBorder="1" applyAlignment="1" applyProtection="1">
      <alignment vertical="top"/>
      <protection/>
    </xf>
    <xf numFmtId="2" fontId="6" fillId="0" borderId="6" xfId="0" applyNumberFormat="1" applyFont="1" applyFill="1" applyBorder="1" applyAlignment="1" applyProtection="1">
      <alignment vertical="top"/>
      <protection/>
    </xf>
    <xf numFmtId="0" fontId="9" fillId="0" borderId="23" xfId="0" applyNumberFormat="1" applyFont="1" applyFill="1" applyBorder="1" applyAlignment="1" applyProtection="1">
      <alignment vertical="top"/>
      <protection/>
    </xf>
    <xf numFmtId="1" fontId="27" fillId="0" borderId="7" xfId="0" applyNumberFormat="1" applyFont="1" applyFill="1" applyBorder="1" applyAlignment="1" applyProtection="1">
      <alignment vertical="top"/>
      <protection/>
    </xf>
    <xf numFmtId="0" fontId="9" fillId="0" borderId="18" xfId="0" applyNumberFormat="1" applyFont="1" applyFill="1" applyBorder="1" applyAlignment="1" applyProtection="1">
      <alignment vertical="top"/>
      <protection/>
    </xf>
    <xf numFmtId="0" fontId="27" fillId="0" borderId="19" xfId="0" applyNumberFormat="1" applyFont="1" applyFill="1" applyBorder="1" applyAlignment="1" applyProtection="1">
      <alignment vertical="top"/>
      <protection/>
    </xf>
    <xf numFmtId="2" fontId="27" fillId="0" borderId="19" xfId="0" applyNumberFormat="1" applyFont="1" applyFill="1" applyBorder="1" applyAlignment="1" applyProtection="1">
      <alignment vertical="top"/>
      <protection/>
    </xf>
    <xf numFmtId="0" fontId="6" fillId="0" borderId="22" xfId="0" applyNumberFormat="1" applyFont="1" applyFill="1" applyBorder="1" applyAlignment="1" applyProtection="1">
      <alignment vertical="top"/>
      <protection/>
    </xf>
    <xf numFmtId="0" fontId="27" fillId="0" borderId="1" xfId="0" applyNumberFormat="1" applyFont="1" applyFill="1" applyBorder="1" applyAlignment="1" applyProtection="1">
      <alignment vertical="top"/>
      <protection/>
    </xf>
    <xf numFmtId="0" fontId="3" fillId="0" borderId="0" xfId="0" applyFont="1" applyFill="1" applyAlignment="1">
      <alignment horizontal="left"/>
    </xf>
    <xf numFmtId="3" fontId="3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183" fontId="3" fillId="0" borderId="1" xfId="0" applyNumberFormat="1" applyFont="1" applyFill="1" applyBorder="1" applyAlignment="1">
      <alignment wrapText="1"/>
    </xf>
    <xf numFmtId="2" fontId="3" fillId="3" borderId="2" xfId="0" applyNumberFormat="1" applyFont="1" applyFill="1" applyBorder="1" applyAlignment="1" applyProtection="1">
      <alignment horizontal="center" vertical="top"/>
      <protection/>
    </xf>
    <xf numFmtId="2" fontId="3" fillId="3" borderId="12" xfId="0" applyNumberFormat="1" applyFont="1" applyFill="1" applyBorder="1" applyAlignment="1" applyProtection="1">
      <alignment horizontal="center" vertical="top"/>
      <protection/>
    </xf>
    <xf numFmtId="0" fontId="6" fillId="0" borderId="7" xfId="0" applyNumberFormat="1" applyFont="1" applyFill="1" applyBorder="1" applyAlignment="1" applyProtection="1">
      <alignment vertical="top"/>
      <protection/>
    </xf>
    <xf numFmtId="1" fontId="4" fillId="0" borderId="2" xfId="0" applyNumberFormat="1" applyFont="1" applyFill="1" applyBorder="1" applyAlignment="1">
      <alignment horizontal="right"/>
    </xf>
    <xf numFmtId="206" fontId="4" fillId="0" borderId="2" xfId="0" applyNumberFormat="1" applyFont="1" applyFill="1" applyBorder="1" applyAlignment="1">
      <alignment horizontal="right"/>
    </xf>
    <xf numFmtId="2" fontId="7" fillId="0" borderId="0" xfId="21" applyNumberFormat="1" applyFont="1" applyFill="1">
      <alignment/>
      <protection/>
    </xf>
    <xf numFmtId="0" fontId="9" fillId="0" borderId="2" xfId="0" applyNumberFormat="1" applyFont="1" applyFill="1" applyBorder="1" applyAlignment="1" applyProtection="1">
      <alignment horizontal="left" vertical="top"/>
      <protection/>
    </xf>
    <xf numFmtId="0" fontId="7" fillId="0" borderId="2" xfId="0" applyFont="1" applyFill="1" applyBorder="1" applyAlignment="1">
      <alignment vertical="top"/>
    </xf>
    <xf numFmtId="2" fontId="7" fillId="0" borderId="2" xfId="0" applyNumberFormat="1" applyFont="1" applyFill="1" applyBorder="1" applyAlignment="1" applyProtection="1">
      <alignment horizontal="right" vertical="top"/>
      <protection/>
    </xf>
    <xf numFmtId="2" fontId="7" fillId="0" borderId="2" xfId="0" applyNumberFormat="1" applyFont="1" applyFill="1" applyBorder="1" applyAlignment="1">
      <alignment vertical="top"/>
    </xf>
    <xf numFmtId="1" fontId="7" fillId="0" borderId="2" xfId="0" applyNumberFormat="1" applyFont="1" applyFill="1" applyBorder="1" applyAlignment="1" applyProtection="1">
      <alignment horizontal="right" vertical="top"/>
      <protection/>
    </xf>
    <xf numFmtId="0" fontId="3" fillId="0" borderId="2" xfId="18" applyFont="1" applyFill="1" applyBorder="1" applyAlignment="1">
      <alignment/>
      <protection/>
    </xf>
    <xf numFmtId="0" fontId="20" fillId="0" borderId="2" xfId="18" applyFont="1" applyFill="1" applyBorder="1" applyAlignment="1">
      <alignment horizontal="left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2" fontId="6" fillId="0" borderId="7" xfId="0" applyNumberFormat="1" applyFont="1" applyFill="1" applyBorder="1" applyAlignment="1" applyProtection="1">
      <alignment vertical="top"/>
      <protection/>
    </xf>
    <xf numFmtId="0" fontId="7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15" fillId="0" borderId="0" xfId="18" applyFont="1" applyFill="1" applyAlignment="1">
      <alignment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4" xfId="21" applyFont="1" applyFill="1" applyBorder="1" applyAlignment="1">
      <alignment horizontal="left" wrapText="1"/>
      <protection/>
    </xf>
    <xf numFmtId="0" fontId="7" fillId="0" borderId="8" xfId="21" applyFont="1" applyFill="1" applyBorder="1" applyAlignment="1">
      <alignment horizontal="left" wrapText="1"/>
      <protection/>
    </xf>
    <xf numFmtId="0" fontId="7" fillId="0" borderId="5" xfId="21" applyFont="1" applyFill="1" applyBorder="1" applyAlignment="1">
      <alignment horizontal="left" wrapText="1"/>
      <protection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Alignment="1">
      <alignment wrapText="1"/>
    </xf>
    <xf numFmtId="0" fontId="6" fillId="0" borderId="0" xfId="0" applyFont="1" applyAlignment="1">
      <alignment wrapText="1"/>
    </xf>
    <xf numFmtId="0" fontId="7" fillId="0" borderId="2" xfId="21" applyFont="1" applyFill="1" applyBorder="1" applyAlignment="1">
      <alignment horizontal="center" vertical="top" wrapText="1"/>
      <protection/>
    </xf>
    <xf numFmtId="0" fontId="3" fillId="0" borderId="0" xfId="18" applyFont="1" applyFill="1" applyAlignment="1">
      <alignment wrapText="1"/>
      <protection/>
    </xf>
    <xf numFmtId="0" fontId="7" fillId="0" borderId="4" xfId="20" applyFont="1" applyFill="1" applyBorder="1" applyAlignment="1">
      <alignment horizontal="center" wrapText="1"/>
      <protection/>
    </xf>
    <xf numFmtId="0" fontId="7" fillId="0" borderId="8" xfId="20" applyFont="1" applyFill="1" applyBorder="1" applyAlignment="1">
      <alignment horizontal="center" wrapText="1"/>
      <protection/>
    </xf>
    <xf numFmtId="0" fontId="7" fillId="0" borderId="5" xfId="20" applyFont="1" applyFill="1" applyBorder="1" applyAlignment="1">
      <alignment horizontal="center" wrapText="1"/>
      <protection/>
    </xf>
    <xf numFmtId="0" fontId="7" fillId="0" borderId="4" xfId="20" applyFont="1" applyFill="1" applyBorder="1" applyAlignment="1">
      <alignment horizontal="center" vertical="center"/>
      <protection/>
    </xf>
    <xf numFmtId="0" fontId="7" fillId="0" borderId="8" xfId="20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 applyProtection="1">
      <alignment horizontal="left" vertical="top" wrapText="1"/>
      <protection/>
    </xf>
    <xf numFmtId="0" fontId="29" fillId="0" borderId="8" xfId="0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left" vertical="top" wrapText="1"/>
      <protection/>
    </xf>
    <xf numFmtId="0" fontId="3" fillId="0" borderId="8" xfId="0" applyNumberFormat="1" applyFont="1" applyFill="1" applyBorder="1" applyAlignment="1" applyProtection="1">
      <alignment horizontal="left" vertical="top" wrapText="1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_Dod5kochtor" xfId="18"/>
    <cellStyle name="Обычный_Інженер, центр 2005" xfId="19"/>
    <cellStyle name="Обычный_Штат 2011 дит Виноград" xfId="20"/>
    <cellStyle name="Обычный_Штатний розпис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3:H33"/>
  <sheetViews>
    <sheetView zoomScaleSheetLayoutView="100" workbookViewId="0" topLeftCell="A1">
      <selection activeCell="G25" sqref="G25"/>
    </sheetView>
  </sheetViews>
  <sheetFormatPr defaultColWidth="9.00390625" defaultRowHeight="12.75"/>
  <cols>
    <col min="1" max="1" width="3.875" style="39" customWidth="1"/>
    <col min="2" max="2" width="47.25390625" style="39" customWidth="1"/>
    <col min="3" max="4" width="12.375" style="39" customWidth="1"/>
    <col min="5" max="5" width="16.125" style="39" customWidth="1"/>
    <col min="6" max="6" width="9.125" style="39" customWidth="1"/>
    <col min="7" max="7" width="15.125" style="39" bestFit="1" customWidth="1"/>
    <col min="8" max="8" width="18.25390625" style="39" customWidth="1"/>
    <col min="9" max="16384" width="9.125" style="39" customWidth="1"/>
  </cols>
  <sheetData>
    <row r="3" spans="1:5" ht="18.75">
      <c r="A3" s="85" t="s">
        <v>319</v>
      </c>
      <c r="B3" s="86"/>
      <c r="C3" s="86"/>
      <c r="D3" s="86"/>
      <c r="E3" s="86"/>
    </row>
    <row r="4" spans="1:5" ht="18.75">
      <c r="A4" s="56" t="s">
        <v>53</v>
      </c>
      <c r="B4" s="87"/>
      <c r="C4" s="87"/>
      <c r="D4" s="87"/>
      <c r="E4" s="87"/>
    </row>
    <row r="5" spans="1:5" ht="36" customHeight="1">
      <c r="A5" s="302" t="s">
        <v>113</v>
      </c>
      <c r="B5" s="302"/>
      <c r="C5" s="302"/>
      <c r="D5" s="302"/>
      <c r="E5" s="302"/>
    </row>
    <row r="6" spans="1:5" s="43" customFormat="1" ht="12">
      <c r="A6" s="41" t="s">
        <v>28</v>
      </c>
      <c r="B6" s="42"/>
      <c r="C6" s="42"/>
      <c r="D6" s="42"/>
      <c r="E6" s="42"/>
    </row>
    <row r="7" spans="3:5" s="88" customFormat="1" ht="15.75">
      <c r="C7" s="89"/>
      <c r="D7" s="89"/>
      <c r="E7" s="89" t="s">
        <v>0</v>
      </c>
    </row>
    <row r="8" spans="1:5" ht="37.5">
      <c r="A8" s="80" t="s">
        <v>4</v>
      </c>
      <c r="B8" s="306" t="s">
        <v>22</v>
      </c>
      <c r="C8" s="307"/>
      <c r="D8" s="308"/>
      <c r="E8" s="90" t="s">
        <v>332</v>
      </c>
    </row>
    <row r="9" spans="1:8" ht="18.75">
      <c r="A9" s="91"/>
      <c r="B9" s="92" t="s">
        <v>60</v>
      </c>
      <c r="C9" s="93"/>
      <c r="D9" s="94"/>
      <c r="E9" s="95">
        <f>E10+E11+E12+E13+E14+E15+E16+E18+E19+E20</f>
        <v>4530000</v>
      </c>
      <c r="G9" s="102"/>
      <c r="H9" s="102"/>
    </row>
    <row r="10" spans="1:5" ht="18.75">
      <c r="A10" s="96">
        <v>1</v>
      </c>
      <c r="B10" s="97" t="s">
        <v>95</v>
      </c>
      <c r="C10" s="98"/>
      <c r="D10" s="99"/>
      <c r="E10" s="234">
        <v>2253492</v>
      </c>
    </row>
    <row r="11" spans="1:5" ht="18.75">
      <c r="A11" s="96">
        <v>2</v>
      </c>
      <c r="B11" s="97" t="s">
        <v>97</v>
      </c>
      <c r="C11" s="98"/>
      <c r="D11" s="99"/>
      <c r="E11" s="234">
        <v>496245</v>
      </c>
    </row>
    <row r="12" spans="1:8" ht="18.75">
      <c r="A12" s="96">
        <v>3</v>
      </c>
      <c r="B12" s="97" t="s">
        <v>62</v>
      </c>
      <c r="C12" s="98"/>
      <c r="D12" s="99"/>
      <c r="E12" s="234">
        <v>701822</v>
      </c>
      <c r="H12" s="102"/>
    </row>
    <row r="13" spans="1:7" ht="18.75">
      <c r="A13" s="96">
        <v>4</v>
      </c>
      <c r="B13" s="97" t="s">
        <v>63</v>
      </c>
      <c r="C13" s="98"/>
      <c r="D13" s="99"/>
      <c r="E13" s="234">
        <v>134687</v>
      </c>
      <c r="G13" s="102"/>
    </row>
    <row r="14" spans="1:5" ht="20.25" customHeight="1">
      <c r="A14" s="96">
        <v>5</v>
      </c>
      <c r="B14" s="97" t="s">
        <v>64</v>
      </c>
      <c r="C14" s="98"/>
      <c r="D14" s="99"/>
      <c r="E14" s="234">
        <v>275217</v>
      </c>
    </row>
    <row r="15" spans="1:8" ht="19.5" customHeight="1">
      <c r="A15" s="96">
        <v>6</v>
      </c>
      <c r="B15" s="309" t="s">
        <v>259</v>
      </c>
      <c r="C15" s="310"/>
      <c r="D15" s="311"/>
      <c r="E15" s="234">
        <v>85026</v>
      </c>
      <c r="H15" s="102"/>
    </row>
    <row r="16" spans="1:5" ht="18.75">
      <c r="A16" s="96">
        <v>7</v>
      </c>
      <c r="B16" s="97" t="s">
        <v>65</v>
      </c>
      <c r="C16" s="98"/>
      <c r="D16" s="99"/>
      <c r="E16" s="234">
        <v>141926</v>
      </c>
    </row>
    <row r="17" spans="1:5" ht="18.75">
      <c r="A17" s="96"/>
      <c r="B17" s="97" t="s">
        <v>66</v>
      </c>
      <c r="C17" s="98"/>
      <c r="D17" s="99"/>
      <c r="E17" s="234">
        <v>133558</v>
      </c>
    </row>
    <row r="18" spans="1:5" ht="18.75">
      <c r="A18" s="96">
        <v>8</v>
      </c>
      <c r="B18" s="97" t="s">
        <v>91</v>
      </c>
      <c r="C18" s="98"/>
      <c r="D18" s="99"/>
      <c r="E18" s="234">
        <v>64740</v>
      </c>
    </row>
    <row r="19" spans="1:5" ht="18.75">
      <c r="A19" s="96">
        <v>9</v>
      </c>
      <c r="B19" s="97" t="s">
        <v>92</v>
      </c>
      <c r="C19" s="98"/>
      <c r="D19" s="99"/>
      <c r="E19" s="234">
        <v>0</v>
      </c>
    </row>
    <row r="20" spans="1:5" ht="18.75">
      <c r="A20" s="96">
        <v>10</v>
      </c>
      <c r="B20" s="101" t="s">
        <v>93</v>
      </c>
      <c r="C20" s="98"/>
      <c r="D20" s="99"/>
      <c r="E20" s="234">
        <f>E21+E22+E23+E24+E25</f>
        <v>376845</v>
      </c>
    </row>
    <row r="21" spans="1:7" ht="18.75">
      <c r="A21" s="96"/>
      <c r="B21" s="101" t="s">
        <v>61</v>
      </c>
      <c r="C21" s="98"/>
      <c r="D21" s="99"/>
      <c r="E21" s="234">
        <f>нічні!H17+святк!H17</f>
        <v>46995</v>
      </c>
      <c r="G21" s="248"/>
    </row>
    <row r="22" spans="1:8" ht="18.75">
      <c r="A22" s="96"/>
      <c r="B22" s="97" t="s">
        <v>68</v>
      </c>
      <c r="C22" s="98"/>
      <c r="D22" s="99"/>
      <c r="E22" s="234">
        <f>'тимч педпр'!J16</f>
        <v>45794</v>
      </c>
      <c r="G22" s="248"/>
      <c r="H22" s="102"/>
    </row>
    <row r="23" spans="1:5" ht="18.75">
      <c r="A23" s="96"/>
      <c r="B23" s="97" t="s">
        <v>67</v>
      </c>
      <c r="C23" s="98"/>
      <c r="D23" s="99"/>
      <c r="E23" s="234">
        <v>0</v>
      </c>
    </row>
    <row r="24" spans="1:7" ht="29.25" customHeight="1">
      <c r="A24" s="96"/>
      <c r="B24" s="303" t="s">
        <v>98</v>
      </c>
      <c r="C24" s="304"/>
      <c r="D24" s="305"/>
      <c r="E24" s="234">
        <f>нерозп!L12</f>
        <v>284056</v>
      </c>
      <c r="G24" s="248"/>
    </row>
    <row r="25" spans="1:8" ht="18.75">
      <c r="A25" s="96"/>
      <c r="B25" s="97" t="s">
        <v>94</v>
      </c>
      <c r="C25" s="98"/>
      <c r="D25" s="99"/>
      <c r="E25" s="234">
        <v>0</v>
      </c>
      <c r="H25" s="102"/>
    </row>
    <row r="29" spans="1:5" ht="18.75">
      <c r="A29" s="10" t="s">
        <v>110</v>
      </c>
      <c r="B29" s="48"/>
      <c r="C29" s="49"/>
      <c r="D29" s="300" t="s">
        <v>111</v>
      </c>
      <c r="E29" s="300"/>
    </row>
    <row r="30" spans="1:5" ht="18.75">
      <c r="A30" s="9"/>
      <c r="B30" s="50"/>
      <c r="C30" s="36" t="s">
        <v>24</v>
      </c>
      <c r="D30" s="36" t="s">
        <v>19</v>
      </c>
      <c r="E30" s="36"/>
    </row>
    <row r="31" spans="1:5" ht="18.75">
      <c r="A31" s="301" t="s">
        <v>3</v>
      </c>
      <c r="B31" s="301"/>
      <c r="C31" s="49"/>
      <c r="D31" s="300" t="s">
        <v>112</v>
      </c>
      <c r="E31" s="300"/>
    </row>
    <row r="32" spans="1:5" ht="18.75">
      <c r="A32" s="20"/>
      <c r="B32" s="43"/>
      <c r="C32" s="36" t="s">
        <v>24</v>
      </c>
      <c r="D32" s="36" t="s">
        <v>19</v>
      </c>
      <c r="E32" s="36"/>
    </row>
    <row r="33" spans="1:5" ht="18.75">
      <c r="A33" s="45"/>
      <c r="B33" s="8" t="s">
        <v>20</v>
      </c>
      <c r="C33" s="45"/>
      <c r="D33" s="45"/>
      <c r="E33" s="45"/>
    </row>
  </sheetData>
  <mergeCells count="7">
    <mergeCell ref="D29:E29"/>
    <mergeCell ref="A31:B31"/>
    <mergeCell ref="D31:E31"/>
    <mergeCell ref="A5:E5"/>
    <mergeCell ref="B24:D24"/>
    <mergeCell ref="B8:D8"/>
    <mergeCell ref="B15:D15"/>
  </mergeCells>
  <printOptions/>
  <pageMargins left="0.7874015748031497" right="0.3937007874015748" top="0.3937007874015748" bottom="0.1968503937007874" header="0" footer="0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H86"/>
  <sheetViews>
    <sheetView zoomScaleSheetLayoutView="100" workbookViewId="0" topLeftCell="A55">
      <selection activeCell="C9" sqref="C9"/>
    </sheetView>
  </sheetViews>
  <sheetFormatPr defaultColWidth="9.00390625" defaultRowHeight="12.75"/>
  <cols>
    <col min="1" max="1" width="3.875" style="39" customWidth="1"/>
    <col min="2" max="2" width="46.125" style="39" customWidth="1"/>
    <col min="3" max="3" width="14.125" style="39" customWidth="1"/>
    <col min="4" max="4" width="9.375" style="39" customWidth="1"/>
    <col min="5" max="5" width="14.125" style="39" customWidth="1"/>
    <col min="6" max="6" width="9.125" style="39" customWidth="1"/>
    <col min="7" max="7" width="12.625" style="39" bestFit="1" customWidth="1"/>
    <col min="8" max="8" width="11.25390625" style="39" bestFit="1" customWidth="1"/>
    <col min="9" max="16384" width="9.125" style="39" customWidth="1"/>
  </cols>
  <sheetData>
    <row r="1" spans="1:5" s="12" customFormat="1" ht="12.75">
      <c r="A1" s="82"/>
      <c r="B1" s="35"/>
      <c r="C1" s="5" t="s">
        <v>25</v>
      </c>
      <c r="D1" s="5"/>
      <c r="E1" s="7">
        <f>E77</f>
        <v>750000</v>
      </c>
    </row>
    <row r="2" spans="2:5" s="9" customFormat="1" ht="12">
      <c r="B2" s="14"/>
      <c r="C2" s="14"/>
      <c r="D2" s="14"/>
      <c r="E2" s="15" t="s">
        <v>23</v>
      </c>
    </row>
    <row r="3" spans="1:5" ht="18.75">
      <c r="A3" s="37" t="s">
        <v>271</v>
      </c>
      <c r="B3" s="38"/>
      <c r="C3" s="38"/>
      <c r="D3" s="38"/>
      <c r="E3" s="38"/>
    </row>
    <row r="4" spans="1:5" ht="18.75">
      <c r="A4" s="87" t="s">
        <v>321</v>
      </c>
      <c r="B4" s="40"/>
      <c r="C4" s="40"/>
      <c r="D4" s="40"/>
      <c r="E4" s="40"/>
    </row>
    <row r="5" spans="1:5" s="88" customFormat="1" ht="39" customHeight="1">
      <c r="A5" s="302" t="s">
        <v>113</v>
      </c>
      <c r="B5" s="302"/>
      <c r="C5" s="302"/>
      <c r="D5" s="302"/>
      <c r="E5" s="302"/>
    </row>
    <row r="6" spans="1:5" s="43" customFormat="1" ht="12">
      <c r="A6" s="41" t="s">
        <v>28</v>
      </c>
      <c r="B6" s="42"/>
      <c r="C6" s="127"/>
      <c r="D6" s="127"/>
      <c r="E6" s="127"/>
    </row>
    <row r="7" s="88" customFormat="1" ht="15.75">
      <c r="E7" s="89" t="s">
        <v>0</v>
      </c>
    </row>
    <row r="8" spans="1:5" ht="18.75">
      <c r="A8" s="322" t="s">
        <v>4</v>
      </c>
      <c r="B8" s="294" t="s">
        <v>48</v>
      </c>
      <c r="C8" s="128" t="s">
        <v>322</v>
      </c>
      <c r="D8" s="129"/>
      <c r="E8" s="130"/>
    </row>
    <row r="9" spans="1:5" ht="62.25">
      <c r="A9" s="293"/>
      <c r="B9" s="295"/>
      <c r="C9" s="132" t="s">
        <v>5</v>
      </c>
      <c r="D9" s="132" t="s">
        <v>6</v>
      </c>
      <c r="E9" s="133" t="s">
        <v>7</v>
      </c>
    </row>
    <row r="10" spans="1:5" ht="18.75">
      <c r="A10" s="160">
        <v>1</v>
      </c>
      <c r="B10" s="161">
        <v>2</v>
      </c>
      <c r="C10" s="161">
        <v>3</v>
      </c>
      <c r="D10" s="161">
        <v>4</v>
      </c>
      <c r="E10" s="162">
        <v>5</v>
      </c>
    </row>
    <row r="11" spans="1:5" ht="19.5" thickBot="1">
      <c r="A11" s="163">
        <v>1</v>
      </c>
      <c r="B11" s="164" t="s">
        <v>114</v>
      </c>
      <c r="C11" s="165">
        <v>7500</v>
      </c>
      <c r="D11" s="165">
        <v>4</v>
      </c>
      <c r="E11" s="165">
        <f>C11*D11</f>
        <v>30000</v>
      </c>
    </row>
    <row r="12" spans="1:5" ht="18.75">
      <c r="A12" s="166">
        <v>2</v>
      </c>
      <c r="B12" s="167" t="s">
        <v>207</v>
      </c>
      <c r="C12" s="168">
        <f>C13+C14+C15+C16+C17+C18+C19+C20+C21</f>
        <v>4470</v>
      </c>
      <c r="D12" s="241">
        <f>D13+D14+D15+D16+D17+D18+D19+D20+D21</f>
        <v>130</v>
      </c>
      <c r="E12" s="168">
        <f>E13+E14+E15+E16+E17+E18+E19+E20+E21</f>
        <v>35430</v>
      </c>
    </row>
    <row r="13" spans="1:5" ht="18.75">
      <c r="A13" s="169"/>
      <c r="B13" s="170" t="s">
        <v>206</v>
      </c>
      <c r="C13" s="170">
        <v>1200</v>
      </c>
      <c r="D13" s="242">
        <v>8</v>
      </c>
      <c r="E13" s="280">
        <f aca="true" t="shared" si="0" ref="E13:E21">C13*D13</f>
        <v>9600</v>
      </c>
    </row>
    <row r="14" spans="1:5" ht="18.75">
      <c r="A14" s="169"/>
      <c r="B14" s="138" t="s">
        <v>115</v>
      </c>
      <c r="C14" s="170">
        <v>1100</v>
      </c>
      <c r="D14" s="242">
        <v>10</v>
      </c>
      <c r="E14" s="280">
        <f t="shared" si="0"/>
        <v>11000</v>
      </c>
    </row>
    <row r="15" spans="1:5" ht="18.75">
      <c r="A15" s="169"/>
      <c r="B15" s="170" t="s">
        <v>216</v>
      </c>
      <c r="C15" s="170">
        <v>800</v>
      </c>
      <c r="D15" s="242">
        <v>4</v>
      </c>
      <c r="E15" s="280">
        <f t="shared" si="0"/>
        <v>3200</v>
      </c>
    </row>
    <row r="16" spans="1:5" ht="18.75">
      <c r="A16" s="169"/>
      <c r="B16" s="170" t="s">
        <v>116</v>
      </c>
      <c r="C16" s="170">
        <v>1100</v>
      </c>
      <c r="D16" s="242">
        <v>7</v>
      </c>
      <c r="E16" s="280">
        <f t="shared" si="0"/>
        <v>7700</v>
      </c>
    </row>
    <row r="17" spans="1:5" ht="18.75">
      <c r="A17" s="169"/>
      <c r="B17" s="170" t="s">
        <v>117</v>
      </c>
      <c r="C17" s="170">
        <v>30</v>
      </c>
      <c r="D17" s="242">
        <v>70</v>
      </c>
      <c r="E17" s="280">
        <f t="shared" si="0"/>
        <v>2100</v>
      </c>
    </row>
    <row r="18" spans="1:5" ht="18.75">
      <c r="A18" s="169"/>
      <c r="B18" s="170" t="s">
        <v>118</v>
      </c>
      <c r="C18" s="170">
        <v>50</v>
      </c>
      <c r="D18" s="242">
        <v>10</v>
      </c>
      <c r="E18" s="280">
        <f t="shared" si="0"/>
        <v>500</v>
      </c>
    </row>
    <row r="19" spans="1:5" ht="18.75">
      <c r="A19" s="169"/>
      <c r="B19" s="170" t="s">
        <v>119</v>
      </c>
      <c r="C19" s="170">
        <v>70</v>
      </c>
      <c r="D19" s="242">
        <v>7</v>
      </c>
      <c r="E19" s="280">
        <f t="shared" si="0"/>
        <v>490</v>
      </c>
    </row>
    <row r="20" spans="1:5" ht="18.75">
      <c r="A20" s="169"/>
      <c r="B20" s="170" t="s">
        <v>120</v>
      </c>
      <c r="C20" s="170">
        <v>50</v>
      </c>
      <c r="D20" s="242">
        <v>7</v>
      </c>
      <c r="E20" s="280">
        <f t="shared" si="0"/>
        <v>350</v>
      </c>
    </row>
    <row r="21" spans="1:5" ht="19.5" thickBot="1">
      <c r="A21" s="171"/>
      <c r="B21" s="172" t="s">
        <v>121</v>
      </c>
      <c r="C21" s="172">
        <v>70</v>
      </c>
      <c r="D21" s="242">
        <v>7</v>
      </c>
      <c r="E21" s="165">
        <f t="shared" si="0"/>
        <v>490</v>
      </c>
    </row>
    <row r="22" spans="1:5" ht="18.75">
      <c r="A22" s="166">
        <v>3</v>
      </c>
      <c r="B22" s="168" t="s">
        <v>122</v>
      </c>
      <c r="C22" s="168">
        <f>C23+C24+C25</f>
        <v>3560</v>
      </c>
      <c r="D22" s="168">
        <f>D23+D24+D25</f>
        <v>202</v>
      </c>
      <c r="E22" s="168">
        <f>E23+E24+E25</f>
        <v>47700</v>
      </c>
    </row>
    <row r="23" spans="1:5" s="44" customFormat="1" ht="18.75">
      <c r="A23" s="169"/>
      <c r="B23" s="170" t="s">
        <v>123</v>
      </c>
      <c r="C23" s="170">
        <v>3500</v>
      </c>
      <c r="D23" s="242">
        <v>12</v>
      </c>
      <c r="E23" s="170">
        <f aca="true" t="shared" si="1" ref="E23:E28">C23*D23</f>
        <v>42000</v>
      </c>
    </row>
    <row r="24" spans="1:5" s="44" customFormat="1" ht="18.75">
      <c r="A24" s="169"/>
      <c r="B24" s="170" t="s">
        <v>124</v>
      </c>
      <c r="C24" s="170">
        <v>30</v>
      </c>
      <c r="D24" s="242">
        <v>40</v>
      </c>
      <c r="E24" s="170">
        <f t="shared" si="1"/>
        <v>1200</v>
      </c>
    </row>
    <row r="25" spans="1:5" s="44" customFormat="1" ht="18.75">
      <c r="A25" s="264"/>
      <c r="B25" s="265" t="s">
        <v>288</v>
      </c>
      <c r="C25" s="265">
        <v>30</v>
      </c>
      <c r="D25" s="266">
        <v>150</v>
      </c>
      <c r="E25" s="170">
        <f t="shared" si="1"/>
        <v>4500</v>
      </c>
    </row>
    <row r="26" spans="1:5" s="44" customFormat="1" ht="18.75">
      <c r="A26" s="173">
        <v>4</v>
      </c>
      <c r="B26" s="174" t="s">
        <v>208</v>
      </c>
      <c r="C26" s="174">
        <v>13000</v>
      </c>
      <c r="D26" s="243">
        <v>2</v>
      </c>
      <c r="E26" s="174">
        <f t="shared" si="1"/>
        <v>26000</v>
      </c>
    </row>
    <row r="27" spans="1:5" ht="18.75">
      <c r="A27" s="267">
        <v>5</v>
      </c>
      <c r="B27" s="165" t="s">
        <v>209</v>
      </c>
      <c r="C27" s="165">
        <v>750</v>
      </c>
      <c r="D27" s="243">
        <v>75</v>
      </c>
      <c r="E27" s="268">
        <f t="shared" si="1"/>
        <v>56250</v>
      </c>
    </row>
    <row r="28" spans="1:5" s="43" customFormat="1" ht="16.5" thickBot="1">
      <c r="A28" s="269">
        <v>6</v>
      </c>
      <c r="B28" s="270" t="s">
        <v>210</v>
      </c>
      <c r="C28" s="270">
        <v>750</v>
      </c>
      <c r="D28" s="271">
        <v>80</v>
      </c>
      <c r="E28" s="270">
        <f t="shared" si="1"/>
        <v>60000</v>
      </c>
    </row>
    <row r="29" spans="1:5" ht="18.75">
      <c r="A29" s="173">
        <v>7</v>
      </c>
      <c r="B29" s="174" t="s">
        <v>211</v>
      </c>
      <c r="C29" s="174">
        <f>C30</f>
        <v>600</v>
      </c>
      <c r="D29" s="243">
        <f>E29/C29</f>
        <v>35</v>
      </c>
      <c r="E29" s="174">
        <f>E30</f>
        <v>21000</v>
      </c>
    </row>
    <row r="30" spans="1:5" ht="19.5" thickBot="1">
      <c r="A30" s="171"/>
      <c r="B30" s="172" t="s">
        <v>125</v>
      </c>
      <c r="C30" s="172">
        <v>600</v>
      </c>
      <c r="D30" s="244">
        <v>35</v>
      </c>
      <c r="E30" s="272">
        <f>C30*D30</f>
        <v>21000</v>
      </c>
    </row>
    <row r="31" spans="1:5" ht="18.75">
      <c r="A31" s="166">
        <v>8</v>
      </c>
      <c r="B31" s="168" t="s">
        <v>212</v>
      </c>
      <c r="C31" s="168">
        <f>C32+C34</f>
        <v>150</v>
      </c>
      <c r="D31" s="241">
        <f>D32+D34</f>
        <v>170</v>
      </c>
      <c r="E31" s="168">
        <f>E32+E34</f>
        <v>13500</v>
      </c>
    </row>
    <row r="32" spans="1:5" ht="18.75">
      <c r="A32" s="169"/>
      <c r="B32" s="170" t="s">
        <v>126</v>
      </c>
      <c r="C32" s="170">
        <v>100</v>
      </c>
      <c r="D32" s="242">
        <v>100</v>
      </c>
      <c r="E32" s="170">
        <f>C32*D32</f>
        <v>10000</v>
      </c>
    </row>
    <row r="33" spans="1:5" ht="18.75">
      <c r="A33" s="291"/>
      <c r="B33" s="280" t="s">
        <v>318</v>
      </c>
      <c r="C33" s="280">
        <v>50</v>
      </c>
      <c r="D33" s="292">
        <v>58</v>
      </c>
      <c r="E33" s="170">
        <f>C33*D33</f>
        <v>2900</v>
      </c>
    </row>
    <row r="34" spans="1:5" ht="19.5" thickBot="1">
      <c r="A34" s="171"/>
      <c r="B34" s="172" t="s">
        <v>127</v>
      </c>
      <c r="C34" s="172">
        <v>50</v>
      </c>
      <c r="D34" s="244">
        <v>70</v>
      </c>
      <c r="E34" s="172">
        <f>C34*D34</f>
        <v>3500</v>
      </c>
    </row>
    <row r="35" spans="1:5" ht="18.75">
      <c r="A35" s="173">
        <v>9</v>
      </c>
      <c r="B35" s="174" t="s">
        <v>213</v>
      </c>
      <c r="C35" s="174">
        <f>C36+C37+C38</f>
        <v>740</v>
      </c>
      <c r="D35" s="243">
        <f>D36+D37+D38</f>
        <v>125</v>
      </c>
      <c r="E35" s="174">
        <f>E36+E37+E38</f>
        <v>44600</v>
      </c>
    </row>
    <row r="36" spans="1:5" ht="18.75">
      <c r="A36" s="169"/>
      <c r="B36" s="170" t="s">
        <v>128</v>
      </c>
      <c r="C36" s="170">
        <v>40</v>
      </c>
      <c r="D36" s="242">
        <v>65</v>
      </c>
      <c r="E36" s="170">
        <f>C36*D36</f>
        <v>2600</v>
      </c>
    </row>
    <row r="37" spans="1:5" ht="18.75">
      <c r="A37" s="169"/>
      <c r="B37" s="170" t="s">
        <v>129</v>
      </c>
      <c r="C37" s="170">
        <v>700</v>
      </c>
      <c r="D37" s="242">
        <v>60</v>
      </c>
      <c r="E37" s="170">
        <f>C37*D37</f>
        <v>42000</v>
      </c>
    </row>
    <row r="38" spans="1:5" ht="19.5" thickBot="1">
      <c r="A38" s="171"/>
      <c r="B38" s="172" t="s">
        <v>130</v>
      </c>
      <c r="C38" s="172">
        <v>0</v>
      </c>
      <c r="D38" s="244">
        <v>0</v>
      </c>
      <c r="E38" s="172">
        <f>C38*D38</f>
        <v>0</v>
      </c>
    </row>
    <row r="39" spans="1:5" ht="19.5" thickBot="1">
      <c r="A39" s="173">
        <v>10</v>
      </c>
      <c r="B39" s="174" t="s">
        <v>131</v>
      </c>
      <c r="C39" s="174">
        <v>2000</v>
      </c>
      <c r="D39" s="243">
        <v>15</v>
      </c>
      <c r="E39" s="168">
        <f>C39*D39</f>
        <v>30000</v>
      </c>
    </row>
    <row r="40" spans="1:5" ht="18.75">
      <c r="A40" s="166">
        <v>11</v>
      </c>
      <c r="B40" s="167" t="s">
        <v>196</v>
      </c>
      <c r="C40" s="168">
        <f>C41+C42</f>
        <v>100</v>
      </c>
      <c r="D40" s="168">
        <f>D41+D42</f>
        <v>115</v>
      </c>
      <c r="E40" s="168">
        <f>E41+E42</f>
        <v>5750</v>
      </c>
    </row>
    <row r="41" spans="1:5" ht="18.75">
      <c r="A41" s="169"/>
      <c r="B41" s="170" t="s">
        <v>132</v>
      </c>
      <c r="C41" s="170">
        <v>50</v>
      </c>
      <c r="D41" s="242">
        <v>65</v>
      </c>
      <c r="E41" s="170">
        <f>C41*D41</f>
        <v>3250</v>
      </c>
    </row>
    <row r="42" spans="1:5" ht="18.75">
      <c r="A42" s="169"/>
      <c r="B42" s="170" t="s">
        <v>133</v>
      </c>
      <c r="C42" s="170">
        <v>50</v>
      </c>
      <c r="D42" s="242">
        <v>50</v>
      </c>
      <c r="E42" s="170">
        <f>C42*D42</f>
        <v>2500</v>
      </c>
    </row>
    <row r="43" spans="1:5" ht="19.5" thickBot="1">
      <c r="A43" s="176">
        <v>12</v>
      </c>
      <c r="B43" s="177" t="s">
        <v>214</v>
      </c>
      <c r="C43" s="177">
        <v>250</v>
      </c>
      <c r="D43" s="245">
        <v>28</v>
      </c>
      <c r="E43" s="177">
        <f>C43*D43</f>
        <v>7000</v>
      </c>
    </row>
    <row r="44" spans="1:5" ht="18.75">
      <c r="A44" s="166">
        <v>13</v>
      </c>
      <c r="B44" s="168" t="s">
        <v>134</v>
      </c>
      <c r="C44" s="168">
        <f>C45+C46+C47+C48+C49+C50+C51</f>
        <v>7250</v>
      </c>
      <c r="D44" s="241">
        <f>D45+D46+D47+D48+D49+D50+D51</f>
        <v>350</v>
      </c>
      <c r="E44" s="168">
        <f>E45+E46+E47+E48+E49+E50+E51</f>
        <v>189550</v>
      </c>
    </row>
    <row r="45" spans="1:5" ht="18.75">
      <c r="A45" s="169"/>
      <c r="B45" s="170" t="s">
        <v>197</v>
      </c>
      <c r="C45" s="170">
        <v>4800</v>
      </c>
      <c r="D45" s="242">
        <v>11</v>
      </c>
      <c r="E45" s="170">
        <f aca="true" t="shared" si="2" ref="E45:E52">C45*D45</f>
        <v>52800</v>
      </c>
    </row>
    <row r="46" spans="1:5" ht="18.75">
      <c r="A46" s="169"/>
      <c r="B46" s="170" t="s">
        <v>135</v>
      </c>
      <c r="C46" s="170">
        <v>500</v>
      </c>
      <c r="D46" s="242">
        <v>14</v>
      </c>
      <c r="E46" s="170">
        <f t="shared" si="2"/>
        <v>7000</v>
      </c>
    </row>
    <row r="47" spans="1:5" ht="18.75">
      <c r="A47" s="169"/>
      <c r="B47" s="170" t="s">
        <v>136</v>
      </c>
      <c r="C47" s="170">
        <v>350</v>
      </c>
      <c r="D47" s="242">
        <v>40</v>
      </c>
      <c r="E47" s="170">
        <f t="shared" si="2"/>
        <v>14000</v>
      </c>
    </row>
    <row r="48" spans="1:5" ht="18.75">
      <c r="A48" s="169"/>
      <c r="B48" s="170" t="s">
        <v>198</v>
      </c>
      <c r="C48" s="170">
        <v>150</v>
      </c>
      <c r="D48" s="242">
        <v>45</v>
      </c>
      <c r="E48" s="170">
        <f t="shared" si="2"/>
        <v>6750</v>
      </c>
    </row>
    <row r="49" spans="1:5" ht="18.75">
      <c r="A49" s="169"/>
      <c r="B49" s="170" t="s">
        <v>137</v>
      </c>
      <c r="C49" s="170">
        <v>250</v>
      </c>
      <c r="D49" s="242">
        <v>100</v>
      </c>
      <c r="E49" s="170">
        <f t="shared" si="2"/>
        <v>25000</v>
      </c>
    </row>
    <row r="50" spans="1:5" ht="18.75">
      <c r="A50" s="169"/>
      <c r="B50" s="170" t="s">
        <v>138</v>
      </c>
      <c r="C50" s="170">
        <v>600</v>
      </c>
      <c r="D50" s="242">
        <v>40</v>
      </c>
      <c r="E50" s="170">
        <f t="shared" si="2"/>
        <v>24000</v>
      </c>
    </row>
    <row r="51" spans="1:5" ht="19.5" thickBot="1">
      <c r="A51" s="171"/>
      <c r="B51" s="172" t="s">
        <v>139</v>
      </c>
      <c r="C51" s="172">
        <v>600</v>
      </c>
      <c r="D51" s="244">
        <v>100</v>
      </c>
      <c r="E51" s="172">
        <f t="shared" si="2"/>
        <v>60000</v>
      </c>
    </row>
    <row r="52" spans="1:5" ht="19.5" thickBot="1">
      <c r="A52" s="176">
        <v>14</v>
      </c>
      <c r="B52" s="177" t="s">
        <v>215</v>
      </c>
      <c r="C52" s="177">
        <v>500</v>
      </c>
      <c r="D52" s="245">
        <v>9</v>
      </c>
      <c r="E52" s="177">
        <f t="shared" si="2"/>
        <v>4500</v>
      </c>
    </row>
    <row r="53" spans="1:5" ht="18.75">
      <c r="A53" s="166">
        <v>15</v>
      </c>
      <c r="B53" s="168" t="s">
        <v>140</v>
      </c>
      <c r="C53" s="168">
        <f>C54+C55+C56+C57+C58+C59+C60+C61+C62</f>
        <v>1255</v>
      </c>
      <c r="D53" s="241">
        <f>D54+D55+D56+D57+D58+D59+D60+D61+D62</f>
        <v>144</v>
      </c>
      <c r="E53" s="168">
        <f>E54+E55+E56+E57+E58+E59+E60+E61+E62</f>
        <v>22720</v>
      </c>
    </row>
    <row r="54" spans="1:5" ht="18.75">
      <c r="A54" s="169"/>
      <c r="B54" s="170" t="s">
        <v>141</v>
      </c>
      <c r="C54" s="170">
        <v>200</v>
      </c>
      <c r="D54" s="242">
        <v>30</v>
      </c>
      <c r="E54" s="170">
        <f aca="true" t="shared" si="3" ref="E54:E73">C54*D54</f>
        <v>6000</v>
      </c>
    </row>
    <row r="55" spans="1:5" ht="18.75">
      <c r="A55" s="169"/>
      <c r="B55" s="170" t="s">
        <v>142</v>
      </c>
      <c r="C55" s="170">
        <v>50</v>
      </c>
      <c r="D55" s="242">
        <v>10</v>
      </c>
      <c r="E55" s="170">
        <f t="shared" si="3"/>
        <v>500</v>
      </c>
    </row>
    <row r="56" spans="1:5" ht="18.75">
      <c r="A56" s="169"/>
      <c r="B56" s="170" t="s">
        <v>143</v>
      </c>
      <c r="C56" s="170">
        <v>150</v>
      </c>
      <c r="D56" s="242">
        <v>10</v>
      </c>
      <c r="E56" s="170">
        <f t="shared" si="3"/>
        <v>1500</v>
      </c>
    </row>
    <row r="57" spans="1:5" ht="18.75">
      <c r="A57" s="169"/>
      <c r="B57" s="170" t="s">
        <v>144</v>
      </c>
      <c r="C57" s="170">
        <v>150</v>
      </c>
      <c r="D57" s="242">
        <v>10</v>
      </c>
      <c r="E57" s="170">
        <f t="shared" si="3"/>
        <v>1500</v>
      </c>
    </row>
    <row r="58" spans="1:5" ht="18.75">
      <c r="A58" s="169"/>
      <c r="B58" s="170" t="s">
        <v>145</v>
      </c>
      <c r="C58" s="170">
        <v>100</v>
      </c>
      <c r="D58" s="242">
        <v>15</v>
      </c>
      <c r="E58" s="170">
        <f t="shared" si="3"/>
        <v>1500</v>
      </c>
    </row>
    <row r="59" spans="1:5" ht="18.75">
      <c r="A59" s="169"/>
      <c r="B59" s="170" t="s">
        <v>146</v>
      </c>
      <c r="C59" s="170">
        <v>70</v>
      </c>
      <c r="D59" s="242">
        <v>20</v>
      </c>
      <c r="E59" s="170">
        <f t="shared" si="3"/>
        <v>1400</v>
      </c>
    </row>
    <row r="60" spans="1:5" ht="18.75">
      <c r="A60" s="169"/>
      <c r="B60" s="170" t="s">
        <v>147</v>
      </c>
      <c r="C60" s="170">
        <v>200</v>
      </c>
      <c r="D60" s="242">
        <v>12</v>
      </c>
      <c r="E60" s="170">
        <f t="shared" si="3"/>
        <v>2400</v>
      </c>
    </row>
    <row r="61" spans="1:5" ht="18.75">
      <c r="A61" s="169"/>
      <c r="B61" s="170" t="s">
        <v>148</v>
      </c>
      <c r="C61" s="170">
        <v>300</v>
      </c>
      <c r="D61" s="242">
        <v>25</v>
      </c>
      <c r="E61" s="170">
        <f t="shared" si="3"/>
        <v>7500</v>
      </c>
    </row>
    <row r="62" spans="1:5" ht="19.5" thickBot="1">
      <c r="A62" s="171"/>
      <c r="B62" s="172" t="s">
        <v>149</v>
      </c>
      <c r="C62" s="172">
        <v>35</v>
      </c>
      <c r="D62" s="244">
        <v>12</v>
      </c>
      <c r="E62" s="172">
        <f t="shared" si="3"/>
        <v>420</v>
      </c>
    </row>
    <row r="63" spans="1:5" ht="18.75">
      <c r="A63" s="178">
        <v>16</v>
      </c>
      <c r="B63" s="174" t="s">
        <v>150</v>
      </c>
      <c r="C63" s="174">
        <v>5700</v>
      </c>
      <c r="D63" s="243">
        <v>10</v>
      </c>
      <c r="E63" s="174">
        <f t="shared" si="3"/>
        <v>57000</v>
      </c>
    </row>
    <row r="64" spans="1:5" ht="18.75">
      <c r="A64" s="179">
        <v>17</v>
      </c>
      <c r="B64" s="175" t="s">
        <v>151</v>
      </c>
      <c r="C64" s="175">
        <v>250</v>
      </c>
      <c r="D64" s="246">
        <v>35</v>
      </c>
      <c r="E64" s="175">
        <f t="shared" si="3"/>
        <v>8750</v>
      </c>
    </row>
    <row r="65" spans="1:5" ht="18.75">
      <c r="A65" s="179">
        <v>18</v>
      </c>
      <c r="B65" s="175" t="s">
        <v>152</v>
      </c>
      <c r="C65" s="175">
        <v>1100</v>
      </c>
      <c r="D65" s="246">
        <v>17</v>
      </c>
      <c r="E65" s="175">
        <f t="shared" si="3"/>
        <v>18700</v>
      </c>
    </row>
    <row r="66" spans="1:5" ht="18.75">
      <c r="A66" s="179">
        <v>19</v>
      </c>
      <c r="B66" s="175" t="s">
        <v>153</v>
      </c>
      <c r="C66" s="175">
        <v>15</v>
      </c>
      <c r="D66" s="246">
        <v>160</v>
      </c>
      <c r="E66" s="175">
        <f t="shared" si="3"/>
        <v>2400</v>
      </c>
    </row>
    <row r="67" spans="1:5" ht="18.75">
      <c r="A67" s="179">
        <v>20</v>
      </c>
      <c r="B67" s="175" t="s">
        <v>199</v>
      </c>
      <c r="C67" s="175">
        <v>100</v>
      </c>
      <c r="D67" s="246">
        <v>240</v>
      </c>
      <c r="E67" s="175">
        <f t="shared" si="3"/>
        <v>24000</v>
      </c>
    </row>
    <row r="68" spans="1:5" ht="18.75">
      <c r="A68" s="179">
        <v>21</v>
      </c>
      <c r="B68" s="175" t="s">
        <v>154</v>
      </c>
      <c r="C68" s="175">
        <v>250</v>
      </c>
      <c r="D68" s="246">
        <v>13</v>
      </c>
      <c r="E68" s="175">
        <f t="shared" si="3"/>
        <v>3250</v>
      </c>
    </row>
    <row r="69" spans="1:5" ht="18.75">
      <c r="A69" s="179">
        <v>22</v>
      </c>
      <c r="B69" s="175" t="s">
        <v>155</v>
      </c>
      <c r="C69" s="175">
        <v>20</v>
      </c>
      <c r="D69" s="246">
        <v>50</v>
      </c>
      <c r="E69" s="175">
        <f t="shared" si="3"/>
        <v>1000</v>
      </c>
    </row>
    <row r="70" spans="1:5" ht="18.75">
      <c r="A70" s="179">
        <v>23</v>
      </c>
      <c r="B70" s="175" t="s">
        <v>156</v>
      </c>
      <c r="C70" s="175">
        <v>10</v>
      </c>
      <c r="D70" s="246">
        <v>100</v>
      </c>
      <c r="E70" s="175">
        <f t="shared" si="3"/>
        <v>1000</v>
      </c>
    </row>
    <row r="71" spans="1:5" ht="18.75">
      <c r="A71" s="179">
        <v>24</v>
      </c>
      <c r="B71" s="175" t="s">
        <v>200</v>
      </c>
      <c r="C71" s="175">
        <v>100</v>
      </c>
      <c r="D71" s="246">
        <v>10</v>
      </c>
      <c r="E71" s="175">
        <f t="shared" si="3"/>
        <v>1000</v>
      </c>
    </row>
    <row r="72" spans="1:5" ht="18.75">
      <c r="A72" s="179">
        <v>25</v>
      </c>
      <c r="B72" s="175" t="s">
        <v>157</v>
      </c>
      <c r="C72" s="175">
        <v>250</v>
      </c>
      <c r="D72" s="246">
        <v>90</v>
      </c>
      <c r="E72" s="175">
        <f t="shared" si="3"/>
        <v>22500</v>
      </c>
    </row>
    <row r="73" spans="1:5" ht="18.75">
      <c r="A73" s="179">
        <v>30</v>
      </c>
      <c r="B73" s="175" t="s">
        <v>201</v>
      </c>
      <c r="C73" s="175">
        <v>30</v>
      </c>
      <c r="D73" s="246">
        <v>15</v>
      </c>
      <c r="E73" s="175">
        <f t="shared" si="3"/>
        <v>450</v>
      </c>
    </row>
    <row r="74" spans="1:5" ht="18.75">
      <c r="A74" s="179">
        <v>31</v>
      </c>
      <c r="B74" s="175" t="s">
        <v>272</v>
      </c>
      <c r="C74" s="175">
        <v>250</v>
      </c>
      <c r="D74" s="246">
        <v>4.5</v>
      </c>
      <c r="E74" s="175">
        <f>C74*D74+60-25-10</f>
        <v>1150</v>
      </c>
    </row>
    <row r="75" spans="1:5" ht="18.75">
      <c r="A75" s="178">
        <v>32</v>
      </c>
      <c r="B75" s="273" t="s">
        <v>287</v>
      </c>
      <c r="C75" s="175">
        <v>200</v>
      </c>
      <c r="D75" s="246">
        <v>36</v>
      </c>
      <c r="E75" s="175">
        <f>C75*D75</f>
        <v>7200</v>
      </c>
    </row>
    <row r="76" spans="1:5" ht="18.75">
      <c r="A76" s="178">
        <v>33</v>
      </c>
      <c r="B76" s="273" t="s">
        <v>289</v>
      </c>
      <c r="C76" s="175">
        <v>20</v>
      </c>
      <c r="D76" s="246">
        <v>380</v>
      </c>
      <c r="E76" s="175">
        <f>C76*D76</f>
        <v>7600</v>
      </c>
    </row>
    <row r="77" spans="1:8" ht="18.75">
      <c r="A77" s="153"/>
      <c r="B77" s="154" t="s">
        <v>8</v>
      </c>
      <c r="C77" s="95"/>
      <c r="D77" s="247"/>
      <c r="E77" s="95">
        <f>E11+E12+E22+E26+E27+E28+E29+E31+E35+E39+E40+E43+E44+E52+E53+E63+E64+E65+E66+E67+E68+E69+E70+E71+E72+E73+E74+E75+E76</f>
        <v>750000</v>
      </c>
      <c r="H77" s="102"/>
    </row>
    <row r="78" spans="1:5" ht="18.75">
      <c r="A78" s="156" t="s">
        <v>56</v>
      </c>
      <c r="B78" s="157"/>
      <c r="C78" s="157"/>
      <c r="D78" s="158"/>
      <c r="E78" s="159">
        <v>0</v>
      </c>
    </row>
    <row r="79" spans="1:5" ht="18.75">
      <c r="A79" s="156" t="s">
        <v>55</v>
      </c>
      <c r="B79" s="157"/>
      <c r="C79" s="157"/>
      <c r="D79" s="158"/>
      <c r="E79" s="255">
        <v>19080</v>
      </c>
    </row>
    <row r="80" spans="1:7" ht="18.75">
      <c r="A80" s="156" t="s">
        <v>57</v>
      </c>
      <c r="B80" s="157"/>
      <c r="C80" s="157"/>
      <c r="D80" s="158"/>
      <c r="E80" s="159">
        <f>IF(E79=0,0,(E77+E78)/E79)</f>
        <v>39.31</v>
      </c>
      <c r="G80" s="102"/>
    </row>
    <row r="81" spans="1:5" ht="18.75">
      <c r="A81" s="180"/>
      <c r="B81" s="181"/>
      <c r="C81" s="182"/>
      <c r="D81" s="183"/>
      <c r="E81" s="184"/>
    </row>
    <row r="82" spans="1:5" ht="18.75">
      <c r="A82" s="10" t="s">
        <v>110</v>
      </c>
      <c r="B82" s="48"/>
      <c r="C82" s="49"/>
      <c r="D82" s="300" t="s">
        <v>111</v>
      </c>
      <c r="E82" s="300"/>
    </row>
    <row r="83" spans="1:5" ht="18.75">
      <c r="A83" s="9"/>
      <c r="B83" s="50"/>
      <c r="C83" s="36" t="s">
        <v>24</v>
      </c>
      <c r="D83" s="36" t="s">
        <v>19</v>
      </c>
      <c r="E83" s="36"/>
    </row>
    <row r="84" spans="1:5" ht="18.75">
      <c r="A84" s="301" t="s">
        <v>3</v>
      </c>
      <c r="B84" s="301"/>
      <c r="C84" s="49"/>
      <c r="D84" s="300" t="s">
        <v>112</v>
      </c>
      <c r="E84" s="300"/>
    </row>
    <row r="85" spans="1:5" ht="18.75">
      <c r="A85" s="20"/>
      <c r="B85" s="43"/>
      <c r="C85" s="36" t="s">
        <v>24</v>
      </c>
      <c r="D85" s="36" t="s">
        <v>19</v>
      </c>
      <c r="E85" s="36"/>
    </row>
    <row r="86" spans="1:5" ht="18.75">
      <c r="A86" s="45"/>
      <c r="B86" s="8" t="s">
        <v>20</v>
      </c>
      <c r="C86" s="45"/>
      <c r="D86" s="45"/>
      <c r="E86" s="45"/>
    </row>
  </sheetData>
  <mergeCells count="6">
    <mergeCell ref="D82:E82"/>
    <mergeCell ref="A84:B84"/>
    <mergeCell ref="D84:E84"/>
    <mergeCell ref="A5:E5"/>
    <mergeCell ref="A8:A9"/>
    <mergeCell ref="B8:B9"/>
  </mergeCells>
  <printOptions/>
  <pageMargins left="0.7874015748031497" right="0.3937007874015748" top="0.3937007874015748" bottom="0.3937007874015748" header="0" footer="0"/>
  <pageSetup fitToHeight="2" fitToWidth="2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H93"/>
  <sheetViews>
    <sheetView zoomScaleSheetLayoutView="100" workbookViewId="0" topLeftCell="A67">
      <selection activeCell="C11" sqref="C11"/>
    </sheetView>
  </sheetViews>
  <sheetFormatPr defaultColWidth="9.00390625" defaultRowHeight="12.75"/>
  <cols>
    <col min="1" max="1" width="3.875" style="39" customWidth="1"/>
    <col min="2" max="2" width="46.125" style="39" customWidth="1"/>
    <col min="3" max="3" width="14.125" style="39" customWidth="1"/>
    <col min="4" max="4" width="9.375" style="39" customWidth="1"/>
    <col min="5" max="5" width="14.125" style="39" customWidth="1"/>
    <col min="6" max="6" width="9.125" style="39" customWidth="1"/>
    <col min="7" max="7" width="12.625" style="39" bestFit="1" customWidth="1"/>
    <col min="8" max="8" width="11.25390625" style="39" bestFit="1" customWidth="1"/>
    <col min="9" max="16384" width="9.125" style="39" customWidth="1"/>
  </cols>
  <sheetData>
    <row r="1" spans="1:5" s="12" customFormat="1" ht="12.75">
      <c r="A1" s="82"/>
      <c r="B1" s="35"/>
      <c r="C1" s="5" t="s">
        <v>25</v>
      </c>
      <c r="D1" s="5"/>
      <c r="E1" s="7">
        <f>E83</f>
        <v>760000</v>
      </c>
    </row>
    <row r="2" spans="2:5" s="9" customFormat="1" ht="12">
      <c r="B2" s="14"/>
      <c r="C2" s="14"/>
      <c r="D2" s="14"/>
      <c r="E2" s="15" t="s">
        <v>23</v>
      </c>
    </row>
    <row r="3" spans="2:5" s="9" customFormat="1" ht="19.5" customHeight="1">
      <c r="B3" s="14"/>
      <c r="C3" s="14"/>
      <c r="D3" s="14"/>
      <c r="E3" s="15"/>
    </row>
    <row r="4" spans="2:5" s="9" customFormat="1" ht="19.5" customHeight="1">
      <c r="B4" s="14"/>
      <c r="C4" s="14"/>
      <c r="D4" s="14"/>
      <c r="E4" s="15"/>
    </row>
    <row r="5" spans="1:5" ht="18.75">
      <c r="A5" s="37" t="s">
        <v>271</v>
      </c>
      <c r="B5" s="38"/>
      <c r="C5" s="38"/>
      <c r="D5" s="38"/>
      <c r="E5" s="38"/>
    </row>
    <row r="6" spans="1:5" ht="18.75">
      <c r="A6" s="87" t="s">
        <v>58</v>
      </c>
      <c r="B6" s="40"/>
      <c r="C6" s="40"/>
      <c r="D6" s="40"/>
      <c r="E6" s="40"/>
    </row>
    <row r="7" spans="1:5" s="88" customFormat="1" ht="39" customHeight="1">
      <c r="A7" s="302" t="s">
        <v>113</v>
      </c>
      <c r="B7" s="302"/>
      <c r="C7" s="302"/>
      <c r="D7" s="302"/>
      <c r="E7" s="302"/>
    </row>
    <row r="8" spans="1:5" s="43" customFormat="1" ht="12">
      <c r="A8" s="41" t="s">
        <v>28</v>
      </c>
      <c r="B8" s="42"/>
      <c r="C8" s="127"/>
      <c r="D8" s="127"/>
      <c r="E8" s="127"/>
    </row>
    <row r="9" s="88" customFormat="1" ht="15.75">
      <c r="E9" s="89" t="s">
        <v>0</v>
      </c>
    </row>
    <row r="10" spans="1:5" ht="18.75">
      <c r="A10" s="322" t="s">
        <v>4</v>
      </c>
      <c r="B10" s="294" t="s">
        <v>48</v>
      </c>
      <c r="C10" s="128" t="s">
        <v>322</v>
      </c>
      <c r="D10" s="129"/>
      <c r="E10" s="130"/>
    </row>
    <row r="11" spans="1:5" ht="62.25">
      <c r="A11" s="293"/>
      <c r="B11" s="295"/>
      <c r="C11" s="132" t="s">
        <v>5</v>
      </c>
      <c r="D11" s="132" t="s">
        <v>6</v>
      </c>
      <c r="E11" s="133" t="s">
        <v>7</v>
      </c>
    </row>
    <row r="12" spans="1:5" ht="18.75">
      <c r="A12" s="160">
        <v>1</v>
      </c>
      <c r="B12" s="161">
        <v>2</v>
      </c>
      <c r="C12" s="161">
        <v>3</v>
      </c>
      <c r="D12" s="161">
        <v>4</v>
      </c>
      <c r="E12" s="162">
        <v>5</v>
      </c>
    </row>
    <row r="13" spans="1:5" ht="19.5" thickBot="1">
      <c r="A13" s="163">
        <v>1</v>
      </c>
      <c r="B13" s="164" t="s">
        <v>114</v>
      </c>
      <c r="C13" s="165">
        <v>7500</v>
      </c>
      <c r="D13" s="165">
        <v>4</v>
      </c>
      <c r="E13" s="165">
        <f>C13*D13</f>
        <v>30000</v>
      </c>
    </row>
    <row r="14" spans="1:5" ht="18.75">
      <c r="A14" s="166">
        <v>2</v>
      </c>
      <c r="B14" s="167" t="s">
        <v>207</v>
      </c>
      <c r="C14" s="168">
        <f>C15+C16+C17+C18+C19+C20+C21+C22+C23</f>
        <v>4470</v>
      </c>
      <c r="D14" s="241">
        <f>D15+D16+D17+D18+D19+D20+D21+D22+D23</f>
        <v>130</v>
      </c>
      <c r="E14" s="168">
        <f>E15+E16+E17+E18+E19+E20+E21+E22+E23</f>
        <v>35430</v>
      </c>
    </row>
    <row r="15" spans="1:5" ht="18.75">
      <c r="A15" s="169"/>
      <c r="B15" s="170" t="s">
        <v>206</v>
      </c>
      <c r="C15" s="170">
        <v>1200</v>
      </c>
      <c r="D15" s="242">
        <v>8</v>
      </c>
      <c r="E15" s="280">
        <f>C15*D15</f>
        <v>9600</v>
      </c>
    </row>
    <row r="16" spans="1:5" ht="18.75">
      <c r="A16" s="169"/>
      <c r="B16" s="138" t="s">
        <v>115</v>
      </c>
      <c r="C16" s="170">
        <v>1100</v>
      </c>
      <c r="D16" s="242">
        <v>10</v>
      </c>
      <c r="E16" s="280">
        <f aca="true" t="shared" si="0" ref="E16:E23">C16*D16</f>
        <v>11000</v>
      </c>
    </row>
    <row r="17" spans="1:5" ht="18.75">
      <c r="A17" s="169"/>
      <c r="B17" s="170" t="s">
        <v>216</v>
      </c>
      <c r="C17" s="170">
        <v>800</v>
      </c>
      <c r="D17" s="242">
        <v>4</v>
      </c>
      <c r="E17" s="280">
        <f t="shared" si="0"/>
        <v>3200</v>
      </c>
    </row>
    <row r="18" spans="1:5" ht="18.75">
      <c r="A18" s="169"/>
      <c r="B18" s="170" t="s">
        <v>116</v>
      </c>
      <c r="C18" s="170">
        <v>1100</v>
      </c>
      <c r="D18" s="242">
        <v>7</v>
      </c>
      <c r="E18" s="280">
        <f t="shared" si="0"/>
        <v>7700</v>
      </c>
    </row>
    <row r="19" spans="1:5" ht="18.75">
      <c r="A19" s="169"/>
      <c r="B19" s="170" t="s">
        <v>117</v>
      </c>
      <c r="C19" s="170">
        <v>30</v>
      </c>
      <c r="D19" s="242">
        <v>70</v>
      </c>
      <c r="E19" s="280">
        <f t="shared" si="0"/>
        <v>2100</v>
      </c>
    </row>
    <row r="20" spans="1:5" ht="18.75">
      <c r="A20" s="169"/>
      <c r="B20" s="170" t="s">
        <v>118</v>
      </c>
      <c r="C20" s="170">
        <v>50</v>
      </c>
      <c r="D20" s="242">
        <v>10</v>
      </c>
      <c r="E20" s="280">
        <f t="shared" si="0"/>
        <v>500</v>
      </c>
    </row>
    <row r="21" spans="1:5" ht="18.75">
      <c r="A21" s="169"/>
      <c r="B21" s="170" t="s">
        <v>119</v>
      </c>
      <c r="C21" s="170">
        <v>70</v>
      </c>
      <c r="D21" s="242">
        <v>7</v>
      </c>
      <c r="E21" s="280">
        <f t="shared" si="0"/>
        <v>490</v>
      </c>
    </row>
    <row r="22" spans="1:5" ht="18.75">
      <c r="A22" s="169"/>
      <c r="B22" s="170" t="s">
        <v>120</v>
      </c>
      <c r="C22" s="170">
        <v>50</v>
      </c>
      <c r="D22" s="242">
        <v>7</v>
      </c>
      <c r="E22" s="280">
        <f t="shared" si="0"/>
        <v>350</v>
      </c>
    </row>
    <row r="23" spans="1:5" ht="19.5" thickBot="1">
      <c r="A23" s="171"/>
      <c r="B23" s="172" t="s">
        <v>121</v>
      </c>
      <c r="C23" s="172">
        <v>70</v>
      </c>
      <c r="D23" s="242">
        <v>7</v>
      </c>
      <c r="E23" s="165">
        <f t="shared" si="0"/>
        <v>490</v>
      </c>
    </row>
    <row r="24" spans="1:5" ht="18.75">
      <c r="A24" s="166">
        <v>3</v>
      </c>
      <c r="B24" s="168" t="s">
        <v>122</v>
      </c>
      <c r="C24" s="168">
        <f>C25+C26+C27</f>
        <v>3560</v>
      </c>
      <c r="D24" s="168">
        <f>D25+D26+D27</f>
        <v>202</v>
      </c>
      <c r="E24" s="168">
        <f>E25+E26+E27</f>
        <v>47700</v>
      </c>
    </row>
    <row r="25" spans="1:5" s="44" customFormat="1" ht="18.75">
      <c r="A25" s="169"/>
      <c r="B25" s="170" t="s">
        <v>123</v>
      </c>
      <c r="C25" s="170">
        <v>3500</v>
      </c>
      <c r="D25" s="242">
        <v>12</v>
      </c>
      <c r="E25" s="170">
        <f aca="true" t="shared" si="1" ref="E25:E30">C25*D25</f>
        <v>42000</v>
      </c>
    </row>
    <row r="26" spans="1:5" s="44" customFormat="1" ht="18.75">
      <c r="A26" s="169"/>
      <c r="B26" s="170" t="s">
        <v>124</v>
      </c>
      <c r="C26" s="170">
        <v>30</v>
      </c>
      <c r="D26" s="242">
        <v>40</v>
      </c>
      <c r="E26" s="170">
        <f t="shared" si="1"/>
        <v>1200</v>
      </c>
    </row>
    <row r="27" spans="1:5" s="44" customFormat="1" ht="18.75">
      <c r="A27" s="264"/>
      <c r="B27" s="265" t="s">
        <v>288</v>
      </c>
      <c r="C27" s="265">
        <v>30</v>
      </c>
      <c r="D27" s="266">
        <v>150</v>
      </c>
      <c r="E27" s="170">
        <f t="shared" si="1"/>
        <v>4500</v>
      </c>
    </row>
    <row r="28" spans="1:5" s="44" customFormat="1" ht="18.75">
      <c r="A28" s="173">
        <v>4</v>
      </c>
      <c r="B28" s="174" t="s">
        <v>208</v>
      </c>
      <c r="C28" s="174">
        <v>13000</v>
      </c>
      <c r="D28" s="243">
        <v>2</v>
      </c>
      <c r="E28" s="174">
        <f t="shared" si="1"/>
        <v>26000</v>
      </c>
    </row>
    <row r="29" spans="1:5" ht="18.75">
      <c r="A29" s="267">
        <v>5</v>
      </c>
      <c r="B29" s="165" t="s">
        <v>209</v>
      </c>
      <c r="C29" s="165">
        <v>800</v>
      </c>
      <c r="D29" s="243">
        <v>75</v>
      </c>
      <c r="E29" s="268">
        <f t="shared" si="1"/>
        <v>60000</v>
      </c>
    </row>
    <row r="30" spans="1:5" s="43" customFormat="1" ht="16.5" thickBot="1">
      <c r="A30" s="269">
        <v>6</v>
      </c>
      <c r="B30" s="270" t="s">
        <v>210</v>
      </c>
      <c r="C30" s="270">
        <v>800</v>
      </c>
      <c r="D30" s="271">
        <v>80</v>
      </c>
      <c r="E30" s="270">
        <f t="shared" si="1"/>
        <v>64000</v>
      </c>
    </row>
    <row r="31" spans="1:5" ht="18.75">
      <c r="A31" s="173">
        <v>7</v>
      </c>
      <c r="B31" s="174" t="s">
        <v>211</v>
      </c>
      <c r="C31" s="174">
        <f>C32</f>
        <v>600</v>
      </c>
      <c r="D31" s="243">
        <f>E31/C31</f>
        <v>35</v>
      </c>
      <c r="E31" s="174">
        <f>E32</f>
        <v>21000</v>
      </c>
    </row>
    <row r="32" spans="1:5" ht="19.5" thickBot="1">
      <c r="A32" s="171"/>
      <c r="B32" s="172" t="s">
        <v>125</v>
      </c>
      <c r="C32" s="172">
        <v>600</v>
      </c>
      <c r="D32" s="244">
        <v>35</v>
      </c>
      <c r="E32" s="272">
        <f>C32*D32</f>
        <v>21000</v>
      </c>
    </row>
    <row r="33" spans="1:5" ht="18.75">
      <c r="A33" s="166">
        <v>8</v>
      </c>
      <c r="B33" s="168" t="s">
        <v>212</v>
      </c>
      <c r="C33" s="168">
        <f>C34+C36</f>
        <v>150</v>
      </c>
      <c r="D33" s="241">
        <f>D34+D36</f>
        <v>170</v>
      </c>
      <c r="E33" s="168">
        <f>E34+E36</f>
        <v>13500</v>
      </c>
    </row>
    <row r="34" spans="1:5" ht="18.75">
      <c r="A34" s="169"/>
      <c r="B34" s="170" t="s">
        <v>126</v>
      </c>
      <c r="C34" s="170">
        <v>100</v>
      </c>
      <c r="D34" s="242">
        <v>100</v>
      </c>
      <c r="E34" s="170">
        <f>C34*D34</f>
        <v>10000</v>
      </c>
    </row>
    <row r="35" spans="1:5" ht="18.75">
      <c r="A35" s="291"/>
      <c r="B35" s="280" t="s">
        <v>318</v>
      </c>
      <c r="C35" s="280">
        <v>50</v>
      </c>
      <c r="D35" s="292">
        <v>58</v>
      </c>
      <c r="E35" s="170">
        <f>C35*D35</f>
        <v>2900</v>
      </c>
    </row>
    <row r="36" spans="1:5" ht="19.5" thickBot="1">
      <c r="A36" s="171"/>
      <c r="B36" s="172" t="s">
        <v>127</v>
      </c>
      <c r="C36" s="172">
        <v>50</v>
      </c>
      <c r="D36" s="244">
        <v>70</v>
      </c>
      <c r="E36" s="172">
        <f>C36*D36</f>
        <v>3500</v>
      </c>
    </row>
    <row r="37" spans="1:5" ht="18.75">
      <c r="A37" s="173">
        <v>9</v>
      </c>
      <c r="B37" s="174" t="s">
        <v>213</v>
      </c>
      <c r="C37" s="174">
        <f>C38+C39+C40</f>
        <v>740</v>
      </c>
      <c r="D37" s="243">
        <f>D38+D39+D40</f>
        <v>125</v>
      </c>
      <c r="E37" s="174">
        <f>E38+E39+E40</f>
        <v>44600</v>
      </c>
    </row>
    <row r="38" spans="1:5" ht="18.75">
      <c r="A38" s="169"/>
      <c r="B38" s="170" t="s">
        <v>128</v>
      </c>
      <c r="C38" s="170">
        <v>40</v>
      </c>
      <c r="D38" s="242">
        <v>65</v>
      </c>
      <c r="E38" s="170">
        <f>C38*D38</f>
        <v>2600</v>
      </c>
    </row>
    <row r="39" spans="1:5" ht="18.75">
      <c r="A39" s="169"/>
      <c r="B39" s="170" t="s">
        <v>129</v>
      </c>
      <c r="C39" s="170">
        <v>700</v>
      </c>
      <c r="D39" s="242">
        <v>60</v>
      </c>
      <c r="E39" s="170">
        <f>C39*D39</f>
        <v>42000</v>
      </c>
    </row>
    <row r="40" spans="1:5" ht="19.5" thickBot="1">
      <c r="A40" s="171"/>
      <c r="B40" s="172" t="s">
        <v>130</v>
      </c>
      <c r="C40" s="172">
        <v>0</v>
      </c>
      <c r="D40" s="244">
        <v>0</v>
      </c>
      <c r="E40" s="172">
        <f>C40*D40</f>
        <v>0</v>
      </c>
    </row>
    <row r="41" spans="1:5" ht="19.5" thickBot="1">
      <c r="A41" s="173">
        <v>10</v>
      </c>
      <c r="B41" s="174" t="s">
        <v>131</v>
      </c>
      <c r="C41" s="174">
        <v>2000</v>
      </c>
      <c r="D41" s="243">
        <v>15</v>
      </c>
      <c r="E41" s="168">
        <f>C41*D41</f>
        <v>30000</v>
      </c>
    </row>
    <row r="42" spans="1:5" ht="18.75">
      <c r="A42" s="166">
        <v>11</v>
      </c>
      <c r="B42" s="167" t="s">
        <v>196</v>
      </c>
      <c r="C42" s="168">
        <f>C43+C44</f>
        <v>100</v>
      </c>
      <c r="D42" s="168">
        <f>D43+D44</f>
        <v>115</v>
      </c>
      <c r="E42" s="168">
        <f>E43+E44</f>
        <v>5750</v>
      </c>
    </row>
    <row r="43" spans="1:5" ht="18.75">
      <c r="A43" s="169"/>
      <c r="B43" s="170" t="s">
        <v>132</v>
      </c>
      <c r="C43" s="170">
        <v>50</v>
      </c>
      <c r="D43" s="242">
        <v>65</v>
      </c>
      <c r="E43" s="170">
        <f>C43*D43</f>
        <v>3250</v>
      </c>
    </row>
    <row r="44" spans="1:5" ht="18.75">
      <c r="A44" s="169"/>
      <c r="B44" s="170" t="s">
        <v>133</v>
      </c>
      <c r="C44" s="170">
        <v>50</v>
      </c>
      <c r="D44" s="242">
        <v>50</v>
      </c>
      <c r="E44" s="170">
        <f>C44*D44</f>
        <v>2500</v>
      </c>
    </row>
    <row r="45" spans="1:5" ht="19.5" thickBot="1">
      <c r="A45" s="176">
        <v>12</v>
      </c>
      <c r="B45" s="177" t="s">
        <v>214</v>
      </c>
      <c r="C45" s="177">
        <v>250</v>
      </c>
      <c r="D45" s="245">
        <v>28</v>
      </c>
      <c r="E45" s="177">
        <f>C45*D45</f>
        <v>7000</v>
      </c>
    </row>
    <row r="46" spans="1:5" ht="18.75">
      <c r="A46" s="166">
        <v>13</v>
      </c>
      <c r="B46" s="168" t="s">
        <v>134</v>
      </c>
      <c r="C46" s="168">
        <f>C47+C48+C49+C50+C51+C52+C53</f>
        <v>7250</v>
      </c>
      <c r="D46" s="241">
        <f>D47+D48+D49+D50+D51+D52+D53</f>
        <v>350</v>
      </c>
      <c r="E46" s="168">
        <f>E47+E48+E49+E50+E51+E52+E53</f>
        <v>189550</v>
      </c>
    </row>
    <row r="47" spans="1:5" ht="18.75">
      <c r="A47" s="169"/>
      <c r="B47" s="170" t="s">
        <v>197</v>
      </c>
      <c r="C47" s="170">
        <v>4800</v>
      </c>
      <c r="D47" s="242">
        <v>11</v>
      </c>
      <c r="E47" s="170">
        <f aca="true" t="shared" si="2" ref="E47:E54">C47*D47</f>
        <v>52800</v>
      </c>
    </row>
    <row r="48" spans="1:5" ht="18.75">
      <c r="A48" s="169"/>
      <c r="B48" s="170" t="s">
        <v>135</v>
      </c>
      <c r="C48" s="170">
        <v>500</v>
      </c>
      <c r="D48" s="242">
        <v>14</v>
      </c>
      <c r="E48" s="170">
        <f t="shared" si="2"/>
        <v>7000</v>
      </c>
    </row>
    <row r="49" spans="1:5" ht="18.75">
      <c r="A49" s="169"/>
      <c r="B49" s="170" t="s">
        <v>136</v>
      </c>
      <c r="C49" s="170">
        <v>350</v>
      </c>
      <c r="D49" s="242">
        <v>40</v>
      </c>
      <c r="E49" s="170">
        <f t="shared" si="2"/>
        <v>14000</v>
      </c>
    </row>
    <row r="50" spans="1:5" ht="18.75">
      <c r="A50" s="169"/>
      <c r="B50" s="170" t="s">
        <v>198</v>
      </c>
      <c r="C50" s="170">
        <v>150</v>
      </c>
      <c r="D50" s="242">
        <v>45</v>
      </c>
      <c r="E50" s="170">
        <f t="shared" si="2"/>
        <v>6750</v>
      </c>
    </row>
    <row r="51" spans="1:5" ht="18.75">
      <c r="A51" s="169"/>
      <c r="B51" s="170" t="s">
        <v>137</v>
      </c>
      <c r="C51" s="170">
        <v>250</v>
      </c>
      <c r="D51" s="242">
        <v>100</v>
      </c>
      <c r="E51" s="170">
        <f t="shared" si="2"/>
        <v>25000</v>
      </c>
    </row>
    <row r="52" spans="1:5" ht="18.75">
      <c r="A52" s="169"/>
      <c r="B52" s="170" t="s">
        <v>138</v>
      </c>
      <c r="C52" s="170">
        <v>600</v>
      </c>
      <c r="D52" s="242">
        <v>40</v>
      </c>
      <c r="E52" s="170">
        <f t="shared" si="2"/>
        <v>24000</v>
      </c>
    </row>
    <row r="53" spans="1:5" ht="19.5" thickBot="1">
      <c r="A53" s="171"/>
      <c r="B53" s="172" t="s">
        <v>139</v>
      </c>
      <c r="C53" s="172">
        <v>600</v>
      </c>
      <c r="D53" s="244">
        <v>100</v>
      </c>
      <c r="E53" s="172">
        <f t="shared" si="2"/>
        <v>60000</v>
      </c>
    </row>
    <row r="54" spans="1:5" ht="19.5" thickBot="1">
      <c r="A54" s="176">
        <v>14</v>
      </c>
      <c r="B54" s="177" t="s">
        <v>215</v>
      </c>
      <c r="C54" s="177">
        <v>500</v>
      </c>
      <c r="D54" s="245">
        <v>9</v>
      </c>
      <c r="E54" s="177">
        <f t="shared" si="2"/>
        <v>4500</v>
      </c>
    </row>
    <row r="55" spans="1:5" ht="18.75">
      <c r="A55" s="166">
        <v>15</v>
      </c>
      <c r="B55" s="168" t="s">
        <v>140</v>
      </c>
      <c r="C55" s="168">
        <f>C56+C57+C58+C59+C60+C61+C62+C63+C64</f>
        <v>1255</v>
      </c>
      <c r="D55" s="241">
        <f>D56+D57+D58+D59+D60+D61+D62+D63+D64</f>
        <v>144</v>
      </c>
      <c r="E55" s="168">
        <f>E56+E57+E58+E59+E60+E61+E62+E63+E64</f>
        <v>22720</v>
      </c>
    </row>
    <row r="56" spans="1:5" ht="18.75">
      <c r="A56" s="169"/>
      <c r="B56" s="170" t="s">
        <v>141</v>
      </c>
      <c r="C56" s="170">
        <v>200</v>
      </c>
      <c r="D56" s="242">
        <v>30</v>
      </c>
      <c r="E56" s="170">
        <f>C56*D56</f>
        <v>6000</v>
      </c>
    </row>
    <row r="57" spans="1:5" ht="18.75">
      <c r="A57" s="169"/>
      <c r="B57" s="170" t="s">
        <v>142</v>
      </c>
      <c r="C57" s="170">
        <v>50</v>
      </c>
      <c r="D57" s="242">
        <v>10</v>
      </c>
      <c r="E57" s="170">
        <f aca="true" t="shared" si="3" ref="E57:E63">C57*D57</f>
        <v>500</v>
      </c>
    </row>
    <row r="58" spans="1:5" ht="18.75">
      <c r="A58" s="169"/>
      <c r="B58" s="170" t="s">
        <v>143</v>
      </c>
      <c r="C58" s="170">
        <v>150</v>
      </c>
      <c r="D58" s="242">
        <v>10</v>
      </c>
      <c r="E58" s="170">
        <f t="shared" si="3"/>
        <v>1500</v>
      </c>
    </row>
    <row r="59" spans="1:5" ht="18.75">
      <c r="A59" s="169"/>
      <c r="B59" s="170" t="s">
        <v>144</v>
      </c>
      <c r="C59" s="170">
        <v>150</v>
      </c>
      <c r="D59" s="242">
        <v>10</v>
      </c>
      <c r="E59" s="170">
        <f t="shared" si="3"/>
        <v>1500</v>
      </c>
    </row>
    <row r="60" spans="1:5" ht="18.75">
      <c r="A60" s="169"/>
      <c r="B60" s="170" t="s">
        <v>145</v>
      </c>
      <c r="C60" s="170">
        <v>100</v>
      </c>
      <c r="D60" s="242">
        <v>15</v>
      </c>
      <c r="E60" s="170">
        <f t="shared" si="3"/>
        <v>1500</v>
      </c>
    </row>
    <row r="61" spans="1:5" ht="18.75">
      <c r="A61" s="169"/>
      <c r="B61" s="170" t="s">
        <v>146</v>
      </c>
      <c r="C61" s="170">
        <v>70</v>
      </c>
      <c r="D61" s="242">
        <v>20</v>
      </c>
      <c r="E61" s="170">
        <f t="shared" si="3"/>
        <v>1400</v>
      </c>
    </row>
    <row r="62" spans="1:5" ht="18.75">
      <c r="A62" s="169"/>
      <c r="B62" s="170" t="s">
        <v>147</v>
      </c>
      <c r="C62" s="170">
        <v>200</v>
      </c>
      <c r="D62" s="242">
        <v>12</v>
      </c>
      <c r="E62" s="170">
        <f t="shared" si="3"/>
        <v>2400</v>
      </c>
    </row>
    <row r="63" spans="1:5" ht="18.75">
      <c r="A63" s="169"/>
      <c r="B63" s="170" t="s">
        <v>148</v>
      </c>
      <c r="C63" s="170">
        <v>300</v>
      </c>
      <c r="D63" s="242">
        <v>25</v>
      </c>
      <c r="E63" s="170">
        <f t="shared" si="3"/>
        <v>7500</v>
      </c>
    </row>
    <row r="64" spans="1:5" ht="19.5" thickBot="1">
      <c r="A64" s="171"/>
      <c r="B64" s="172" t="s">
        <v>149</v>
      </c>
      <c r="C64" s="172">
        <v>35</v>
      </c>
      <c r="D64" s="244">
        <v>12</v>
      </c>
      <c r="E64" s="172">
        <f>C64*D64</f>
        <v>420</v>
      </c>
    </row>
    <row r="65" spans="1:5" ht="18.75">
      <c r="A65" s="178">
        <v>16</v>
      </c>
      <c r="B65" s="174" t="s">
        <v>150</v>
      </c>
      <c r="C65" s="174">
        <v>5700</v>
      </c>
      <c r="D65" s="243">
        <v>10</v>
      </c>
      <c r="E65" s="174">
        <f>C65*D65</f>
        <v>57000</v>
      </c>
    </row>
    <row r="66" spans="1:5" ht="18.75">
      <c r="A66" s="179">
        <v>17</v>
      </c>
      <c r="B66" s="175" t="s">
        <v>151</v>
      </c>
      <c r="C66" s="175">
        <v>250</v>
      </c>
      <c r="D66" s="246">
        <v>35</v>
      </c>
      <c r="E66" s="175">
        <f>C66*D66</f>
        <v>8750</v>
      </c>
    </row>
    <row r="67" spans="1:5" ht="18.75">
      <c r="A67" s="179">
        <v>18</v>
      </c>
      <c r="B67" s="175" t="s">
        <v>152</v>
      </c>
      <c r="C67" s="175">
        <v>1100</v>
      </c>
      <c r="D67" s="246">
        <v>17</v>
      </c>
      <c r="E67" s="175">
        <f aca="true" t="shared" si="4" ref="E67:E82">C67*D67</f>
        <v>18700</v>
      </c>
    </row>
    <row r="68" spans="1:5" ht="18.75">
      <c r="A68" s="179">
        <v>19</v>
      </c>
      <c r="B68" s="175" t="s">
        <v>153</v>
      </c>
      <c r="C68" s="175">
        <v>15</v>
      </c>
      <c r="D68" s="246">
        <v>160</v>
      </c>
      <c r="E68" s="175">
        <f t="shared" si="4"/>
        <v>2400</v>
      </c>
    </row>
    <row r="69" spans="1:5" ht="18.75">
      <c r="A69" s="179">
        <v>20</v>
      </c>
      <c r="B69" s="175" t="s">
        <v>199</v>
      </c>
      <c r="C69" s="175">
        <v>100</v>
      </c>
      <c r="D69" s="246">
        <v>240</v>
      </c>
      <c r="E69" s="175">
        <f t="shared" si="4"/>
        <v>24000</v>
      </c>
    </row>
    <row r="70" spans="1:5" ht="18.75">
      <c r="A70" s="179">
        <v>21</v>
      </c>
      <c r="B70" s="175" t="s">
        <v>154</v>
      </c>
      <c r="C70" s="175">
        <v>250</v>
      </c>
      <c r="D70" s="246">
        <v>13</v>
      </c>
      <c r="E70" s="175">
        <f t="shared" si="4"/>
        <v>3250</v>
      </c>
    </row>
    <row r="71" spans="1:5" ht="18.75">
      <c r="A71" s="179">
        <v>22</v>
      </c>
      <c r="B71" s="175" t="s">
        <v>155</v>
      </c>
      <c r="C71" s="175">
        <v>20</v>
      </c>
      <c r="D71" s="246">
        <v>50</v>
      </c>
      <c r="E71" s="175">
        <f t="shared" si="4"/>
        <v>1000</v>
      </c>
    </row>
    <row r="72" spans="1:5" ht="18.75">
      <c r="A72" s="179">
        <v>23</v>
      </c>
      <c r="B72" s="175" t="s">
        <v>156</v>
      </c>
      <c r="C72" s="175">
        <v>10</v>
      </c>
      <c r="D72" s="246">
        <v>100</v>
      </c>
      <c r="E72" s="175">
        <f t="shared" si="4"/>
        <v>1000</v>
      </c>
    </row>
    <row r="73" spans="1:5" ht="18.75">
      <c r="A73" s="179">
        <v>24</v>
      </c>
      <c r="B73" s="175" t="s">
        <v>200</v>
      </c>
      <c r="C73" s="175">
        <v>100</v>
      </c>
      <c r="D73" s="246">
        <v>10</v>
      </c>
      <c r="E73" s="175">
        <f t="shared" si="4"/>
        <v>1000</v>
      </c>
    </row>
    <row r="74" spans="1:5" ht="18.75">
      <c r="A74" s="179">
        <v>25</v>
      </c>
      <c r="B74" s="175" t="s">
        <v>157</v>
      </c>
      <c r="C74" s="175">
        <v>250</v>
      </c>
      <c r="D74" s="246">
        <v>90</v>
      </c>
      <c r="E74" s="175">
        <f t="shared" si="4"/>
        <v>22500</v>
      </c>
    </row>
    <row r="75" spans="1:5" ht="18.75">
      <c r="A75" s="179">
        <v>26</v>
      </c>
      <c r="B75" s="175" t="s">
        <v>187</v>
      </c>
      <c r="C75" s="175">
        <v>800</v>
      </c>
      <c r="D75" s="246">
        <v>3</v>
      </c>
      <c r="E75" s="175">
        <f t="shared" si="4"/>
        <v>2400</v>
      </c>
    </row>
    <row r="76" spans="1:5" ht="18.75">
      <c r="A76" s="179">
        <v>27</v>
      </c>
      <c r="B76" s="175" t="s">
        <v>202</v>
      </c>
      <c r="C76" s="175">
        <v>100</v>
      </c>
      <c r="D76" s="246">
        <v>6</v>
      </c>
      <c r="E76" s="175">
        <f t="shared" si="4"/>
        <v>600</v>
      </c>
    </row>
    <row r="77" spans="1:5" ht="18.75">
      <c r="A77" s="179">
        <v>28</v>
      </c>
      <c r="B77" s="175" t="s">
        <v>296</v>
      </c>
      <c r="C77" s="175">
        <v>500</v>
      </c>
      <c r="D77" s="246">
        <v>5</v>
      </c>
      <c r="E77" s="175">
        <f t="shared" si="4"/>
        <v>2500</v>
      </c>
    </row>
    <row r="78" spans="1:5" ht="18.75">
      <c r="A78" s="179">
        <v>29</v>
      </c>
      <c r="B78" s="175" t="s">
        <v>295</v>
      </c>
      <c r="C78" s="175">
        <v>1500</v>
      </c>
      <c r="D78" s="246">
        <v>3</v>
      </c>
      <c r="E78" s="175">
        <f t="shared" si="4"/>
        <v>4500</v>
      </c>
    </row>
    <row r="79" spans="1:5" ht="18.75">
      <c r="A79" s="179">
        <v>30</v>
      </c>
      <c r="B79" s="175" t="s">
        <v>201</v>
      </c>
      <c r="C79" s="175">
        <v>30</v>
      </c>
      <c r="D79" s="246">
        <v>15</v>
      </c>
      <c r="E79" s="175">
        <f t="shared" si="4"/>
        <v>450</v>
      </c>
    </row>
    <row r="80" spans="1:5" ht="18.75">
      <c r="A80" s="179">
        <v>31</v>
      </c>
      <c r="B80" s="175" t="s">
        <v>272</v>
      </c>
      <c r="C80" s="175">
        <v>250</v>
      </c>
      <c r="D80" s="246">
        <v>4.5</v>
      </c>
      <c r="E80" s="175">
        <f>C80*D80+60-25</f>
        <v>1160</v>
      </c>
    </row>
    <row r="81" spans="1:5" ht="18.75">
      <c r="A81" s="178">
        <v>32</v>
      </c>
      <c r="B81" s="273" t="s">
        <v>287</v>
      </c>
      <c r="C81" s="175">
        <v>200</v>
      </c>
      <c r="D81" s="246">
        <v>36</v>
      </c>
      <c r="E81" s="175">
        <f t="shared" si="4"/>
        <v>7200</v>
      </c>
    </row>
    <row r="82" spans="1:5" ht="18.75">
      <c r="A82" s="178">
        <v>33</v>
      </c>
      <c r="B82" s="273" t="s">
        <v>289</v>
      </c>
      <c r="C82" s="175">
        <v>18</v>
      </c>
      <c r="D82" s="246">
        <v>380</v>
      </c>
      <c r="E82" s="175">
        <f t="shared" si="4"/>
        <v>6840</v>
      </c>
    </row>
    <row r="83" spans="1:8" ht="18.75">
      <c r="A83" s="153"/>
      <c r="B83" s="154" t="s">
        <v>8</v>
      </c>
      <c r="C83" s="95"/>
      <c r="D83" s="247"/>
      <c r="E83" s="95">
        <f>E13+E14+E24+E28+E29+E30+E31+E33+E37+E41+E42+E45+E46+E54+E55+E65+E66+E67+E68+E69+E70+E71+E72+E73+E74+E75+E76+E79+E80+E81+E82</f>
        <v>760000</v>
      </c>
      <c r="H83" s="102"/>
    </row>
    <row r="84" spans="1:5" ht="18.75">
      <c r="A84" s="156" t="s">
        <v>56</v>
      </c>
      <c r="B84" s="157"/>
      <c r="C84" s="157"/>
      <c r="D84" s="158"/>
      <c r="E84" s="159">
        <v>0</v>
      </c>
    </row>
    <row r="85" spans="1:5" ht="18.75">
      <c r="A85" s="156" t="s">
        <v>55</v>
      </c>
      <c r="B85" s="157"/>
      <c r="C85" s="157"/>
      <c r="D85" s="158"/>
      <c r="E85" s="255">
        <v>19080</v>
      </c>
    </row>
    <row r="86" spans="1:7" ht="18.75">
      <c r="A86" s="156" t="s">
        <v>57</v>
      </c>
      <c r="B86" s="157"/>
      <c r="C86" s="157"/>
      <c r="D86" s="158"/>
      <c r="E86" s="159">
        <f>IF(E85=0,0,(E83+E84)/E85)</f>
        <v>39.83</v>
      </c>
      <c r="G86" s="102"/>
    </row>
    <row r="87" spans="1:5" ht="18.75">
      <c r="A87" s="180"/>
      <c r="B87" s="181"/>
      <c r="C87" s="182"/>
      <c r="D87" s="183"/>
      <c r="E87" s="184"/>
    </row>
    <row r="88" spans="1:5" ht="18.75">
      <c r="A88" s="180"/>
      <c r="B88" s="181"/>
      <c r="C88" s="182"/>
      <c r="D88" s="183"/>
      <c r="E88" s="184"/>
    </row>
    <row r="89" spans="1:5" ht="18.75">
      <c r="A89" s="10" t="s">
        <v>110</v>
      </c>
      <c r="B89" s="48"/>
      <c r="C89" s="49"/>
      <c r="D89" s="300" t="s">
        <v>111</v>
      </c>
      <c r="E89" s="300"/>
    </row>
    <row r="90" spans="1:5" ht="18.75">
      <c r="A90" s="9"/>
      <c r="B90" s="50"/>
      <c r="C90" s="36" t="s">
        <v>24</v>
      </c>
      <c r="D90" s="36" t="s">
        <v>19</v>
      </c>
      <c r="E90" s="36"/>
    </row>
    <row r="91" spans="1:5" ht="18.75">
      <c r="A91" s="301" t="s">
        <v>3</v>
      </c>
      <c r="B91" s="301"/>
      <c r="C91" s="49"/>
      <c r="D91" s="300" t="s">
        <v>112</v>
      </c>
      <c r="E91" s="300"/>
    </row>
    <row r="92" spans="1:5" ht="18.75">
      <c r="A92" s="20"/>
      <c r="B92" s="43"/>
      <c r="C92" s="36" t="s">
        <v>24</v>
      </c>
      <c r="D92" s="36" t="s">
        <v>19</v>
      </c>
      <c r="E92" s="36"/>
    </row>
    <row r="93" spans="1:5" ht="18.75">
      <c r="A93" s="45"/>
      <c r="B93" s="8" t="s">
        <v>20</v>
      </c>
      <c r="C93" s="45"/>
      <c r="D93" s="45"/>
      <c r="E93" s="45"/>
    </row>
  </sheetData>
  <mergeCells count="6">
    <mergeCell ref="D89:E89"/>
    <mergeCell ref="A91:B91"/>
    <mergeCell ref="D91:E91"/>
    <mergeCell ref="A7:E7"/>
    <mergeCell ref="A10:A11"/>
    <mergeCell ref="B10:B11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3:L38"/>
  <sheetViews>
    <sheetView workbookViewId="0" topLeftCell="A25">
      <selection activeCell="E12" sqref="E12"/>
    </sheetView>
  </sheetViews>
  <sheetFormatPr defaultColWidth="9.00390625" defaultRowHeight="12.75"/>
  <cols>
    <col min="1" max="1" width="3.875" style="39" customWidth="1"/>
    <col min="2" max="2" width="50.875" style="39" customWidth="1"/>
    <col min="3" max="3" width="8.00390625" style="39" customWidth="1"/>
    <col min="4" max="4" width="11.75390625" style="39" customWidth="1"/>
    <col min="5" max="5" width="14.125" style="39" customWidth="1"/>
    <col min="6" max="16384" width="9.125" style="39" customWidth="1"/>
  </cols>
  <sheetData>
    <row r="3" spans="1:5" ht="18.75">
      <c r="A3" s="185" t="s">
        <v>267</v>
      </c>
      <c r="B3" s="86"/>
      <c r="C3" s="86"/>
      <c r="D3" s="86"/>
      <c r="E3" s="86"/>
    </row>
    <row r="4" spans="1:5" ht="18.75">
      <c r="A4" s="56" t="s">
        <v>53</v>
      </c>
      <c r="B4" s="87"/>
      <c r="C4" s="87"/>
      <c r="D4" s="87"/>
      <c r="E4" s="87"/>
    </row>
    <row r="5" spans="1:5" s="88" customFormat="1" ht="36" customHeight="1">
      <c r="A5" s="302" t="s">
        <v>113</v>
      </c>
      <c r="B5" s="302"/>
      <c r="C5" s="302"/>
      <c r="D5" s="302"/>
      <c r="E5" s="302"/>
    </row>
    <row r="6" spans="1:5" s="43" customFormat="1" ht="12">
      <c r="A6" s="41" t="s">
        <v>28</v>
      </c>
      <c r="B6" s="42"/>
      <c r="C6" s="127"/>
      <c r="D6" s="127"/>
      <c r="E6" s="127"/>
    </row>
    <row r="7" s="88" customFormat="1" ht="15.75">
      <c r="E7" s="89" t="s">
        <v>0</v>
      </c>
    </row>
    <row r="8" spans="1:5" ht="18.75">
      <c r="A8" s="322" t="s">
        <v>4</v>
      </c>
      <c r="B8" s="294" t="s">
        <v>47</v>
      </c>
      <c r="C8" s="128" t="s">
        <v>322</v>
      </c>
      <c r="D8" s="129"/>
      <c r="E8" s="130"/>
    </row>
    <row r="9" spans="1:5" ht="62.25">
      <c r="A9" s="293"/>
      <c r="B9" s="295"/>
      <c r="C9" s="132" t="s">
        <v>5</v>
      </c>
      <c r="D9" s="132" t="s">
        <v>6</v>
      </c>
      <c r="E9" s="133" t="s">
        <v>7</v>
      </c>
    </row>
    <row r="10" spans="1:5" ht="18.75">
      <c r="A10" s="186">
        <v>1</v>
      </c>
      <c r="B10" s="187" t="s">
        <v>164</v>
      </c>
      <c r="C10" s="148">
        <v>12</v>
      </c>
      <c r="D10" s="278">
        <f aca="true" t="shared" si="0" ref="D10:D29">E10/C10</f>
        <v>936.5</v>
      </c>
      <c r="E10" s="148">
        <v>11238</v>
      </c>
    </row>
    <row r="11" spans="1:5" ht="18.75">
      <c r="A11" s="186">
        <v>2</v>
      </c>
      <c r="B11" s="187" t="s">
        <v>165</v>
      </c>
      <c r="C11" s="148">
        <v>12</v>
      </c>
      <c r="D11" s="278">
        <f t="shared" si="0"/>
        <v>1600</v>
      </c>
      <c r="E11" s="148">
        <v>19200</v>
      </c>
    </row>
    <row r="12" spans="1:5" ht="18.75">
      <c r="A12" s="186">
        <v>3</v>
      </c>
      <c r="B12" s="187" t="s">
        <v>166</v>
      </c>
      <c r="C12" s="148">
        <v>12</v>
      </c>
      <c r="D12" s="278">
        <f t="shared" si="0"/>
        <v>500</v>
      </c>
      <c r="E12" s="148">
        <v>6000</v>
      </c>
    </row>
    <row r="13" spans="1:5" ht="18.75">
      <c r="A13" s="186">
        <v>4</v>
      </c>
      <c r="B13" s="187" t="s">
        <v>167</v>
      </c>
      <c r="C13" s="148">
        <v>12</v>
      </c>
      <c r="D13" s="278">
        <f t="shared" si="0"/>
        <v>500</v>
      </c>
      <c r="E13" s="148">
        <v>6000</v>
      </c>
    </row>
    <row r="14" spans="1:12" ht="18.75">
      <c r="A14" s="186">
        <v>5</v>
      </c>
      <c r="B14" s="187" t="s">
        <v>168</v>
      </c>
      <c r="C14" s="148">
        <v>109</v>
      </c>
      <c r="D14" s="278">
        <f t="shared" si="0"/>
        <v>45.87</v>
      </c>
      <c r="E14" s="148">
        <v>5000</v>
      </c>
      <c r="L14" s="239"/>
    </row>
    <row r="15" spans="1:5" ht="18.75">
      <c r="A15" s="186">
        <v>6</v>
      </c>
      <c r="B15" s="187" t="s">
        <v>169</v>
      </c>
      <c r="C15" s="148">
        <v>2</v>
      </c>
      <c r="D15" s="278">
        <f t="shared" si="0"/>
        <v>1000</v>
      </c>
      <c r="E15" s="148">
        <v>2000</v>
      </c>
    </row>
    <row r="16" spans="1:5" ht="37.5">
      <c r="A16" s="186">
        <v>7</v>
      </c>
      <c r="B16" s="188" t="s">
        <v>294</v>
      </c>
      <c r="C16" s="148">
        <v>4</v>
      </c>
      <c r="D16" s="278">
        <f t="shared" si="0"/>
        <v>1125</v>
      </c>
      <c r="E16" s="148">
        <v>4500</v>
      </c>
    </row>
    <row r="17" spans="1:5" ht="18.75">
      <c r="A17" s="186">
        <v>8</v>
      </c>
      <c r="B17" s="188" t="s">
        <v>189</v>
      </c>
      <c r="C17" s="148">
        <v>1</v>
      </c>
      <c r="D17" s="278">
        <f t="shared" si="0"/>
        <v>1260</v>
      </c>
      <c r="E17" s="148">
        <v>1260</v>
      </c>
    </row>
    <row r="18" spans="1:5" ht="18.75">
      <c r="A18" s="186">
        <v>9</v>
      </c>
      <c r="B18" s="188" t="s">
        <v>190</v>
      </c>
      <c r="C18" s="148">
        <v>2</v>
      </c>
      <c r="D18" s="278">
        <f t="shared" si="0"/>
        <v>1800</v>
      </c>
      <c r="E18" s="148">
        <v>3600</v>
      </c>
    </row>
    <row r="19" spans="1:5" ht="18.75">
      <c r="A19" s="186">
        <v>10</v>
      </c>
      <c r="B19" s="188" t="s">
        <v>191</v>
      </c>
      <c r="C19" s="148">
        <v>1</v>
      </c>
      <c r="D19" s="278">
        <f t="shared" si="0"/>
        <v>540</v>
      </c>
      <c r="E19" s="148">
        <v>540</v>
      </c>
    </row>
    <row r="20" spans="1:5" ht="37.5">
      <c r="A20" s="186">
        <v>11</v>
      </c>
      <c r="B20" s="188" t="s">
        <v>170</v>
      </c>
      <c r="C20" s="148">
        <v>4</v>
      </c>
      <c r="D20" s="278">
        <f t="shared" si="0"/>
        <v>625</v>
      </c>
      <c r="E20" s="148">
        <v>2500</v>
      </c>
    </row>
    <row r="21" spans="1:5" ht="18.75">
      <c r="A21" s="186">
        <v>12</v>
      </c>
      <c r="B21" s="187" t="s">
        <v>171</v>
      </c>
      <c r="C21" s="148">
        <v>2</v>
      </c>
      <c r="D21" s="278">
        <f t="shared" si="0"/>
        <v>250</v>
      </c>
      <c r="E21" s="148">
        <v>500</v>
      </c>
    </row>
    <row r="22" spans="1:5" ht="37.5">
      <c r="A22" s="186">
        <v>13</v>
      </c>
      <c r="B22" s="188" t="s">
        <v>192</v>
      </c>
      <c r="C22" s="148">
        <v>12</v>
      </c>
      <c r="D22" s="278">
        <f t="shared" si="0"/>
        <v>110</v>
      </c>
      <c r="E22" s="148">
        <v>1320</v>
      </c>
    </row>
    <row r="23" spans="1:5" ht="18.75">
      <c r="A23" s="186">
        <v>15</v>
      </c>
      <c r="B23" s="188" t="s">
        <v>172</v>
      </c>
      <c r="C23" s="148">
        <v>4</v>
      </c>
      <c r="D23" s="278">
        <f t="shared" si="0"/>
        <v>1000</v>
      </c>
      <c r="E23" s="148">
        <v>4000</v>
      </c>
    </row>
    <row r="24" spans="1:5" ht="37.5">
      <c r="A24" s="186">
        <v>16</v>
      </c>
      <c r="B24" s="188" t="s">
        <v>173</v>
      </c>
      <c r="C24" s="148">
        <v>2</v>
      </c>
      <c r="D24" s="278">
        <f t="shared" si="0"/>
        <v>2500</v>
      </c>
      <c r="E24" s="148">
        <v>5000</v>
      </c>
    </row>
    <row r="25" spans="1:5" ht="37.5">
      <c r="A25" s="186">
        <v>17</v>
      </c>
      <c r="B25" s="232" t="s">
        <v>193</v>
      </c>
      <c r="C25" s="233">
        <v>12</v>
      </c>
      <c r="D25" s="279">
        <f t="shared" si="0"/>
        <v>1316.67</v>
      </c>
      <c r="E25" s="148">
        <v>15800</v>
      </c>
    </row>
    <row r="26" spans="1:5" ht="18.75">
      <c r="A26" s="186">
        <v>18</v>
      </c>
      <c r="B26" s="232" t="s">
        <v>194</v>
      </c>
      <c r="C26" s="233">
        <v>10</v>
      </c>
      <c r="D26" s="279">
        <f t="shared" si="0"/>
        <v>100</v>
      </c>
      <c r="E26" s="148">
        <v>1000</v>
      </c>
    </row>
    <row r="27" spans="1:5" ht="18.75">
      <c r="A27" s="186">
        <v>19</v>
      </c>
      <c r="B27" s="232" t="s">
        <v>268</v>
      </c>
      <c r="C27" s="233">
        <v>12</v>
      </c>
      <c r="D27" s="279">
        <f t="shared" si="0"/>
        <v>961.83</v>
      </c>
      <c r="E27" s="148">
        <v>11542</v>
      </c>
    </row>
    <row r="28" spans="1:5" ht="18.75">
      <c r="A28" s="186">
        <v>20</v>
      </c>
      <c r="B28" s="232" t="s">
        <v>269</v>
      </c>
      <c r="C28" s="233">
        <v>4</v>
      </c>
      <c r="D28" s="279">
        <f t="shared" si="0"/>
        <v>250</v>
      </c>
      <c r="E28" s="148">
        <v>1000</v>
      </c>
    </row>
    <row r="29" spans="1:5" ht="18.75">
      <c r="A29" s="186">
        <v>21</v>
      </c>
      <c r="B29" s="232" t="s">
        <v>270</v>
      </c>
      <c r="C29" s="233">
        <v>2</v>
      </c>
      <c r="D29" s="279">
        <f t="shared" si="0"/>
        <v>500</v>
      </c>
      <c r="E29" s="148">
        <v>1000</v>
      </c>
    </row>
    <row r="30" spans="1:5" ht="18.75">
      <c r="A30" s="186">
        <v>22</v>
      </c>
      <c r="B30" s="232"/>
      <c r="C30" s="233"/>
      <c r="D30" s="279"/>
      <c r="E30" s="148">
        <v>0</v>
      </c>
    </row>
    <row r="31" spans="1:5" ht="18.75">
      <c r="A31" s="186">
        <v>23</v>
      </c>
      <c r="B31" s="232"/>
      <c r="C31" s="233"/>
      <c r="D31" s="279"/>
      <c r="E31" s="148"/>
    </row>
    <row r="32" spans="1:5" s="44" customFormat="1" ht="18.75">
      <c r="A32" s="153"/>
      <c r="B32" s="154" t="s">
        <v>8</v>
      </c>
      <c r="C32" s="189">
        <f>SUM(C10:C30)</f>
        <v>231</v>
      </c>
      <c r="D32" s="155"/>
      <c r="E32" s="95">
        <f>SUM(E10:E31)</f>
        <v>103000</v>
      </c>
    </row>
    <row r="33" spans="1:5" s="44" customFormat="1" ht="18.75">
      <c r="A33" s="180"/>
      <c r="B33" s="181"/>
      <c r="C33" s="182"/>
      <c r="D33" s="183"/>
      <c r="E33" s="184"/>
    </row>
    <row r="34" spans="1:5" ht="18.75">
      <c r="A34" s="10" t="s">
        <v>110</v>
      </c>
      <c r="B34" s="48"/>
      <c r="C34" s="49"/>
      <c r="D34" s="300" t="s">
        <v>111</v>
      </c>
      <c r="E34" s="300"/>
    </row>
    <row r="35" spans="1:5" ht="18.75">
      <c r="A35" s="9"/>
      <c r="B35" s="50"/>
      <c r="C35" s="36" t="s">
        <v>24</v>
      </c>
      <c r="D35" s="36" t="s">
        <v>19</v>
      </c>
      <c r="E35" s="36"/>
    </row>
    <row r="36" spans="1:5" ht="18.75" customHeight="1">
      <c r="A36" s="301" t="s">
        <v>3</v>
      </c>
      <c r="B36" s="301"/>
      <c r="C36" s="49"/>
      <c r="D36" s="300" t="s">
        <v>112</v>
      </c>
      <c r="E36" s="300"/>
    </row>
    <row r="37" spans="1:5" ht="18.75">
      <c r="A37" s="20"/>
      <c r="B37" s="43"/>
      <c r="C37" s="36" t="s">
        <v>24</v>
      </c>
      <c r="D37" s="36" t="s">
        <v>19</v>
      </c>
      <c r="E37" s="36"/>
    </row>
    <row r="38" spans="1:5" ht="18.75">
      <c r="A38" s="45"/>
      <c r="B38" s="8" t="s">
        <v>20</v>
      </c>
      <c r="C38" s="45"/>
      <c r="D38" s="45"/>
      <c r="E38" s="45"/>
    </row>
  </sheetData>
  <mergeCells count="6">
    <mergeCell ref="D34:E34"/>
    <mergeCell ref="A36:B36"/>
    <mergeCell ref="D36:E36"/>
    <mergeCell ref="A5:E5"/>
    <mergeCell ref="A8:A9"/>
    <mergeCell ref="B8:B9"/>
  </mergeCells>
  <printOptions/>
  <pageMargins left="0.7874015748031497" right="0.3937007874015748" top="0.3937007874015748" bottom="0.3937007874015748" header="0" footer="0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3:L39"/>
  <sheetViews>
    <sheetView workbookViewId="0" topLeftCell="A19">
      <selection activeCell="E33" sqref="E33"/>
    </sheetView>
  </sheetViews>
  <sheetFormatPr defaultColWidth="9.00390625" defaultRowHeight="12.75"/>
  <cols>
    <col min="1" max="1" width="3.875" style="39" customWidth="1"/>
    <col min="2" max="2" width="50.875" style="39" customWidth="1"/>
    <col min="3" max="3" width="8.00390625" style="39" customWidth="1"/>
    <col min="4" max="4" width="11.75390625" style="39" customWidth="1"/>
    <col min="5" max="5" width="14.125" style="39" customWidth="1"/>
    <col min="6" max="16384" width="9.125" style="39" customWidth="1"/>
  </cols>
  <sheetData>
    <row r="3" spans="1:5" ht="18.75">
      <c r="A3" s="185" t="s">
        <v>267</v>
      </c>
      <c r="B3" s="86"/>
      <c r="C3" s="86"/>
      <c r="D3" s="86"/>
      <c r="E3" s="86"/>
    </row>
    <row r="4" spans="1:5" ht="18.75">
      <c r="A4" s="56" t="s">
        <v>53</v>
      </c>
      <c r="B4" s="87"/>
      <c r="C4" s="87"/>
      <c r="D4" s="87"/>
      <c r="E4" s="87"/>
    </row>
    <row r="5" spans="1:5" s="88" customFormat="1" ht="36" customHeight="1">
      <c r="A5" s="302" t="s">
        <v>113</v>
      </c>
      <c r="B5" s="302"/>
      <c r="C5" s="302"/>
      <c r="D5" s="302"/>
      <c r="E5" s="302"/>
    </row>
    <row r="6" spans="1:5" s="43" customFormat="1" ht="12">
      <c r="A6" s="41" t="s">
        <v>28</v>
      </c>
      <c r="B6" s="42"/>
      <c r="C6" s="127"/>
      <c r="D6" s="127"/>
      <c r="E6" s="127"/>
    </row>
    <row r="7" s="88" customFormat="1" ht="15.75">
      <c r="E7" s="89" t="s">
        <v>0</v>
      </c>
    </row>
    <row r="8" spans="1:5" ht="18.75">
      <c r="A8" s="322" t="s">
        <v>4</v>
      </c>
      <c r="B8" s="294" t="s">
        <v>47</v>
      </c>
      <c r="C8" s="128" t="s">
        <v>322</v>
      </c>
      <c r="D8" s="129"/>
      <c r="E8" s="130"/>
    </row>
    <row r="9" spans="1:5" ht="62.25">
      <c r="A9" s="293"/>
      <c r="B9" s="295"/>
      <c r="C9" s="132" t="s">
        <v>5</v>
      </c>
      <c r="D9" s="132" t="s">
        <v>6</v>
      </c>
      <c r="E9" s="133" t="s">
        <v>7</v>
      </c>
    </row>
    <row r="10" spans="1:5" ht="18.75">
      <c r="A10" s="186">
        <v>1</v>
      </c>
      <c r="B10" s="187" t="s">
        <v>164</v>
      </c>
      <c r="C10" s="148">
        <v>12</v>
      </c>
      <c r="D10" s="278">
        <f aca="true" t="shared" si="0" ref="D10:D31">E10/C10</f>
        <v>936.5</v>
      </c>
      <c r="E10" s="148">
        <v>11238</v>
      </c>
    </row>
    <row r="11" spans="1:5" ht="18.75">
      <c r="A11" s="186">
        <v>2</v>
      </c>
      <c r="B11" s="187" t="s">
        <v>165</v>
      </c>
      <c r="C11" s="148">
        <v>12</v>
      </c>
      <c r="D11" s="278">
        <f t="shared" si="0"/>
        <v>1600</v>
      </c>
      <c r="E11" s="148">
        <v>19200</v>
      </c>
    </row>
    <row r="12" spans="1:5" ht="18.75">
      <c r="A12" s="186">
        <v>3</v>
      </c>
      <c r="B12" s="187" t="s">
        <v>166</v>
      </c>
      <c r="C12" s="148">
        <v>12</v>
      </c>
      <c r="D12" s="278">
        <f t="shared" si="0"/>
        <v>500</v>
      </c>
      <c r="E12" s="148">
        <v>6000</v>
      </c>
    </row>
    <row r="13" spans="1:5" ht="18.75">
      <c r="A13" s="186">
        <v>4</v>
      </c>
      <c r="B13" s="187" t="s">
        <v>167</v>
      </c>
      <c r="C13" s="148">
        <v>12</v>
      </c>
      <c r="D13" s="278">
        <f t="shared" si="0"/>
        <v>500</v>
      </c>
      <c r="E13" s="148">
        <v>6000</v>
      </c>
    </row>
    <row r="14" spans="1:12" ht="18.75">
      <c r="A14" s="186">
        <v>5</v>
      </c>
      <c r="B14" s="187" t="s">
        <v>168</v>
      </c>
      <c r="C14" s="148">
        <v>109</v>
      </c>
      <c r="D14" s="278">
        <f t="shared" si="0"/>
        <v>45.87</v>
      </c>
      <c r="E14" s="148">
        <v>5000</v>
      </c>
      <c r="L14" s="239"/>
    </row>
    <row r="15" spans="1:5" ht="18.75">
      <c r="A15" s="186">
        <v>6</v>
      </c>
      <c r="B15" s="187" t="s">
        <v>169</v>
      </c>
      <c r="C15" s="148">
        <v>2</v>
      </c>
      <c r="D15" s="278">
        <f t="shared" si="0"/>
        <v>1000</v>
      </c>
      <c r="E15" s="148">
        <v>2000</v>
      </c>
    </row>
    <row r="16" spans="1:5" ht="37.5">
      <c r="A16" s="186">
        <v>7</v>
      </c>
      <c r="B16" s="188" t="s">
        <v>294</v>
      </c>
      <c r="C16" s="148">
        <v>4</v>
      </c>
      <c r="D16" s="278">
        <f t="shared" si="0"/>
        <v>1125</v>
      </c>
      <c r="E16" s="148">
        <v>4500</v>
      </c>
    </row>
    <row r="17" spans="1:5" ht="18.75">
      <c r="A17" s="186">
        <v>8</v>
      </c>
      <c r="B17" s="188" t="s">
        <v>189</v>
      </c>
      <c r="C17" s="148">
        <v>1</v>
      </c>
      <c r="D17" s="278">
        <f t="shared" si="0"/>
        <v>1260</v>
      </c>
      <c r="E17" s="148">
        <v>1260</v>
      </c>
    </row>
    <row r="18" spans="1:5" ht="18.75">
      <c r="A18" s="186">
        <v>9</v>
      </c>
      <c r="B18" s="188" t="s">
        <v>190</v>
      </c>
      <c r="C18" s="148">
        <v>2</v>
      </c>
      <c r="D18" s="278">
        <f t="shared" si="0"/>
        <v>1800</v>
      </c>
      <c r="E18" s="148">
        <v>3600</v>
      </c>
    </row>
    <row r="19" spans="1:5" ht="18.75">
      <c r="A19" s="186">
        <v>10</v>
      </c>
      <c r="B19" s="188" t="s">
        <v>191</v>
      </c>
      <c r="C19" s="148">
        <v>1</v>
      </c>
      <c r="D19" s="278">
        <f t="shared" si="0"/>
        <v>540</v>
      </c>
      <c r="E19" s="148">
        <v>540</v>
      </c>
    </row>
    <row r="20" spans="1:5" ht="37.5">
      <c r="A20" s="186">
        <v>11</v>
      </c>
      <c r="B20" s="188" t="s">
        <v>170</v>
      </c>
      <c r="C20" s="148">
        <v>4</v>
      </c>
      <c r="D20" s="278">
        <f t="shared" si="0"/>
        <v>625</v>
      </c>
      <c r="E20" s="148">
        <v>2500</v>
      </c>
    </row>
    <row r="21" spans="1:5" ht="18.75">
      <c r="A21" s="186">
        <v>12</v>
      </c>
      <c r="B21" s="187" t="s">
        <v>171</v>
      </c>
      <c r="C21" s="148">
        <v>2</v>
      </c>
      <c r="D21" s="278">
        <f t="shared" si="0"/>
        <v>250</v>
      </c>
      <c r="E21" s="148">
        <v>500</v>
      </c>
    </row>
    <row r="22" spans="1:5" ht="37.5">
      <c r="A22" s="186">
        <v>13</v>
      </c>
      <c r="B22" s="188" t="s">
        <v>192</v>
      </c>
      <c r="C22" s="148">
        <v>12</v>
      </c>
      <c r="D22" s="278">
        <f t="shared" si="0"/>
        <v>110</v>
      </c>
      <c r="E22" s="148">
        <v>1320</v>
      </c>
    </row>
    <row r="23" spans="1:5" ht="18.75">
      <c r="A23" s="186">
        <v>14</v>
      </c>
      <c r="B23" s="188" t="s">
        <v>195</v>
      </c>
      <c r="C23" s="148">
        <v>1</v>
      </c>
      <c r="D23" s="278">
        <f t="shared" si="0"/>
        <v>10000</v>
      </c>
      <c r="E23" s="148">
        <v>10000</v>
      </c>
    </row>
    <row r="24" spans="1:5" ht="18.75">
      <c r="A24" s="186">
        <v>15</v>
      </c>
      <c r="B24" s="188" t="s">
        <v>172</v>
      </c>
      <c r="C24" s="148">
        <v>4</v>
      </c>
      <c r="D24" s="278">
        <f t="shared" si="0"/>
        <v>1000</v>
      </c>
      <c r="E24" s="148">
        <v>4000</v>
      </c>
    </row>
    <row r="25" spans="1:5" ht="37.5">
      <c r="A25" s="186">
        <v>16</v>
      </c>
      <c r="B25" s="188" t="s">
        <v>173</v>
      </c>
      <c r="C25" s="148">
        <v>2</v>
      </c>
      <c r="D25" s="278">
        <f t="shared" si="0"/>
        <v>2500</v>
      </c>
      <c r="E25" s="148">
        <v>5000</v>
      </c>
    </row>
    <row r="26" spans="1:5" ht="37.5">
      <c r="A26" s="186">
        <v>17</v>
      </c>
      <c r="B26" s="232" t="s">
        <v>193</v>
      </c>
      <c r="C26" s="233">
        <v>12</v>
      </c>
      <c r="D26" s="279">
        <f t="shared" si="0"/>
        <v>1375</v>
      </c>
      <c r="E26" s="148">
        <v>16500</v>
      </c>
    </row>
    <row r="27" spans="1:5" ht="18.75">
      <c r="A27" s="186">
        <v>18</v>
      </c>
      <c r="B27" s="232" t="s">
        <v>194</v>
      </c>
      <c r="C27" s="233">
        <v>20</v>
      </c>
      <c r="D27" s="279">
        <f t="shared" si="0"/>
        <v>100</v>
      </c>
      <c r="E27" s="148">
        <v>2000</v>
      </c>
    </row>
    <row r="28" spans="1:5" ht="18.75">
      <c r="A28" s="186">
        <v>19</v>
      </c>
      <c r="B28" s="232" t="s">
        <v>268</v>
      </c>
      <c r="C28" s="233">
        <v>12</v>
      </c>
      <c r="D28" s="279">
        <f t="shared" si="0"/>
        <v>961.83</v>
      </c>
      <c r="E28" s="148">
        <v>11542</v>
      </c>
    </row>
    <row r="29" spans="1:5" ht="18.75">
      <c r="A29" s="186">
        <v>20</v>
      </c>
      <c r="B29" s="232" t="s">
        <v>269</v>
      </c>
      <c r="C29" s="233">
        <v>4</v>
      </c>
      <c r="D29" s="279">
        <f t="shared" si="0"/>
        <v>250</v>
      </c>
      <c r="E29" s="148">
        <v>1000</v>
      </c>
    </row>
    <row r="30" spans="1:5" ht="18.75">
      <c r="A30" s="186">
        <v>21</v>
      </c>
      <c r="B30" s="232" t="s">
        <v>270</v>
      </c>
      <c r="C30" s="233">
        <v>2</v>
      </c>
      <c r="D30" s="279">
        <f t="shared" si="0"/>
        <v>500</v>
      </c>
      <c r="E30" s="148">
        <v>1000</v>
      </c>
    </row>
    <row r="31" spans="1:5" ht="18.75">
      <c r="A31" s="186">
        <v>22</v>
      </c>
      <c r="B31" s="232" t="s">
        <v>317</v>
      </c>
      <c r="C31" s="233">
        <v>2</v>
      </c>
      <c r="D31" s="279">
        <f t="shared" si="0"/>
        <v>17500</v>
      </c>
      <c r="E31" s="148">
        <v>35000</v>
      </c>
    </row>
    <row r="32" spans="1:5" ht="18.75">
      <c r="A32" s="186">
        <v>23</v>
      </c>
      <c r="B32" s="232"/>
      <c r="C32" s="233"/>
      <c r="D32" s="279"/>
      <c r="E32" s="148"/>
    </row>
    <row r="33" spans="1:5" s="44" customFormat="1" ht="18.75">
      <c r="A33" s="153"/>
      <c r="B33" s="154" t="s">
        <v>8</v>
      </c>
      <c r="C33" s="189">
        <f>SUM(C10:C31)</f>
        <v>244</v>
      </c>
      <c r="D33" s="155"/>
      <c r="E33" s="95">
        <f>SUM(E10:E32)</f>
        <v>149700</v>
      </c>
    </row>
    <row r="34" spans="1:5" s="44" customFormat="1" ht="18.75">
      <c r="A34" s="180"/>
      <c r="B34" s="181"/>
      <c r="C34" s="182"/>
      <c r="D34" s="183"/>
      <c r="E34" s="184"/>
    </row>
    <row r="35" spans="1:5" ht="18.75">
      <c r="A35" s="10" t="s">
        <v>110</v>
      </c>
      <c r="B35" s="48"/>
      <c r="C35" s="49"/>
      <c r="D35" s="300" t="s">
        <v>111</v>
      </c>
      <c r="E35" s="300"/>
    </row>
    <row r="36" spans="1:5" ht="18.75">
      <c r="A36" s="9"/>
      <c r="B36" s="50"/>
      <c r="C36" s="36" t="s">
        <v>24</v>
      </c>
      <c r="D36" s="36" t="s">
        <v>19</v>
      </c>
      <c r="E36" s="36"/>
    </row>
    <row r="37" spans="1:5" ht="18.75" customHeight="1">
      <c r="A37" s="301" t="s">
        <v>3</v>
      </c>
      <c r="B37" s="301"/>
      <c r="C37" s="49"/>
      <c r="D37" s="300" t="s">
        <v>112</v>
      </c>
      <c r="E37" s="300"/>
    </row>
    <row r="38" spans="1:5" ht="18.75">
      <c r="A38" s="20"/>
      <c r="B38" s="43"/>
      <c r="C38" s="36" t="s">
        <v>24</v>
      </c>
      <c r="D38" s="36" t="s">
        <v>19</v>
      </c>
      <c r="E38" s="36"/>
    </row>
    <row r="39" spans="1:5" ht="18.75">
      <c r="A39" s="45"/>
      <c r="B39" s="8" t="s">
        <v>20</v>
      </c>
      <c r="C39" s="45"/>
      <c r="D39" s="45"/>
      <c r="E39" s="45"/>
    </row>
  </sheetData>
  <mergeCells count="6">
    <mergeCell ref="D35:E35"/>
    <mergeCell ref="A37:B37"/>
    <mergeCell ref="D37:E37"/>
    <mergeCell ref="A5:E5"/>
    <mergeCell ref="A8:A9"/>
    <mergeCell ref="B8:B9"/>
  </mergeCells>
  <printOptions/>
  <pageMargins left="0.7874015748031497" right="0.3937007874015748" top="0.3937007874015748" bottom="0.3937007874015748" header="0" footer="0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3:M21"/>
  <sheetViews>
    <sheetView zoomScale="90" zoomScaleNormal="90" zoomScaleSheetLayoutView="100" workbookViewId="0" topLeftCell="A1">
      <selection activeCell="M15" sqref="M15"/>
    </sheetView>
  </sheetViews>
  <sheetFormatPr defaultColWidth="9.00390625" defaultRowHeight="12.75"/>
  <cols>
    <col min="1" max="1" width="3.625" style="39" customWidth="1"/>
    <col min="2" max="2" width="24.375" style="39" customWidth="1"/>
    <col min="3" max="3" width="12.00390625" style="39" customWidth="1"/>
    <col min="4" max="4" width="7.875" style="39" customWidth="1"/>
    <col min="5" max="5" width="9.625" style="39" customWidth="1"/>
    <col min="6" max="7" width="10.00390625" style="39" customWidth="1"/>
    <col min="8" max="8" width="12.875" style="39" customWidth="1"/>
    <col min="9" max="9" width="7.625" style="39" customWidth="1"/>
    <col min="10" max="10" width="11.375" style="39" customWidth="1"/>
    <col min="11" max="11" width="8.75390625" style="39" customWidth="1"/>
    <col min="12" max="12" width="11.00390625" style="39" customWidth="1"/>
    <col min="13" max="13" width="13.25390625" style="39" customWidth="1"/>
    <col min="14" max="16384" width="9.125" style="39" customWidth="1"/>
  </cols>
  <sheetData>
    <row r="3" spans="1:13" ht="18.75">
      <c r="A3" s="185" t="s">
        <v>327</v>
      </c>
      <c r="B3" s="38"/>
      <c r="C3" s="38"/>
      <c r="D3" s="38"/>
      <c r="E3" s="38"/>
      <c r="F3" s="38"/>
      <c r="G3" s="38"/>
      <c r="H3" s="38"/>
      <c r="I3" s="86"/>
      <c r="J3" s="86"/>
      <c r="K3" s="86"/>
      <c r="L3" s="86"/>
      <c r="M3" s="86"/>
    </row>
    <row r="4" spans="1:13" s="44" customFormat="1" ht="18.75">
      <c r="A4" s="56" t="s">
        <v>53</v>
      </c>
      <c r="B4" s="40"/>
      <c r="C4" s="40"/>
      <c r="D4" s="40"/>
      <c r="E4" s="40"/>
      <c r="F4" s="40"/>
      <c r="G4" s="40"/>
      <c r="H4" s="40"/>
      <c r="I4" s="87"/>
      <c r="J4" s="87"/>
      <c r="K4" s="87"/>
      <c r="L4" s="87"/>
      <c r="M4" s="87"/>
    </row>
    <row r="5" spans="1:13" s="88" customFormat="1" ht="15.75">
      <c r="A5" s="298" t="s">
        <v>163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</row>
    <row r="6" spans="1:13" s="43" customFormat="1" ht="12">
      <c r="A6" s="41" t="s">
        <v>28</v>
      </c>
      <c r="B6" s="42"/>
      <c r="C6" s="127"/>
      <c r="D6" s="127"/>
      <c r="E6" s="127"/>
      <c r="F6" s="127"/>
      <c r="G6" s="127"/>
      <c r="H6" s="127"/>
      <c r="I6" s="42"/>
      <c r="J6" s="42"/>
      <c r="K6" s="42"/>
      <c r="L6" s="42"/>
      <c r="M6" s="42"/>
    </row>
    <row r="7" s="57" customFormat="1" ht="15.75">
      <c r="M7" s="58" t="s">
        <v>0</v>
      </c>
    </row>
    <row r="8" spans="1:13" s="44" customFormat="1" ht="51">
      <c r="A8" s="196" t="s">
        <v>4</v>
      </c>
      <c r="B8" s="197" t="s">
        <v>9</v>
      </c>
      <c r="C8" s="198" t="s">
        <v>10</v>
      </c>
      <c r="D8" s="198" t="s">
        <v>11</v>
      </c>
      <c r="E8" s="198" t="s">
        <v>12</v>
      </c>
      <c r="F8" s="198" t="s">
        <v>13</v>
      </c>
      <c r="G8" s="198" t="s">
        <v>21</v>
      </c>
      <c r="H8" s="198" t="s">
        <v>14</v>
      </c>
      <c r="I8" s="199" t="s">
        <v>26</v>
      </c>
      <c r="J8" s="199" t="s">
        <v>15</v>
      </c>
      <c r="K8" s="199" t="s">
        <v>16</v>
      </c>
      <c r="L8" s="199" t="s">
        <v>17</v>
      </c>
      <c r="M8" s="199" t="s">
        <v>2</v>
      </c>
    </row>
    <row r="9" spans="1:13" s="44" customFormat="1" ht="18.75">
      <c r="A9" s="200">
        <v>1</v>
      </c>
      <c r="B9" s="149" t="s">
        <v>110</v>
      </c>
      <c r="C9" s="152" t="s">
        <v>158</v>
      </c>
      <c r="D9" s="148">
        <v>15</v>
      </c>
      <c r="E9" s="201">
        <v>1</v>
      </c>
      <c r="F9" s="201">
        <f aca="true" t="shared" si="0" ref="F9:F14">D9*E9</f>
        <v>15</v>
      </c>
      <c r="G9" s="202">
        <v>30</v>
      </c>
      <c r="H9" s="202">
        <f aca="true" t="shared" si="1" ref="H9:H14">F9*G9</f>
        <v>450</v>
      </c>
      <c r="I9" s="202"/>
      <c r="J9" s="202">
        <f aca="true" t="shared" si="2" ref="J9:J14">E9*I9</f>
        <v>0</v>
      </c>
      <c r="K9" s="202"/>
      <c r="L9" s="202"/>
      <c r="M9" s="202">
        <f aca="true" t="shared" si="3" ref="M9:M14">H9+I9+J9+K9+L9</f>
        <v>450</v>
      </c>
    </row>
    <row r="10" spans="1:13" s="44" customFormat="1" ht="18.75">
      <c r="A10" s="200">
        <v>2</v>
      </c>
      <c r="B10" s="149" t="s">
        <v>159</v>
      </c>
      <c r="C10" s="152" t="s">
        <v>158</v>
      </c>
      <c r="D10" s="148">
        <v>20</v>
      </c>
      <c r="E10" s="201">
        <v>1</v>
      </c>
      <c r="F10" s="201">
        <f t="shared" si="0"/>
        <v>20</v>
      </c>
      <c r="G10" s="202">
        <v>30</v>
      </c>
      <c r="H10" s="202">
        <f t="shared" si="1"/>
        <v>600</v>
      </c>
      <c r="I10" s="202"/>
      <c r="J10" s="202">
        <f t="shared" si="2"/>
        <v>0</v>
      </c>
      <c r="K10" s="202"/>
      <c r="L10" s="202"/>
      <c r="M10" s="202">
        <f t="shared" si="3"/>
        <v>600</v>
      </c>
    </row>
    <row r="11" spans="1:13" s="44" customFormat="1" ht="18.75">
      <c r="A11" s="200">
        <v>3</v>
      </c>
      <c r="B11" s="187" t="s">
        <v>160</v>
      </c>
      <c r="C11" s="152" t="s">
        <v>158</v>
      </c>
      <c r="D11" s="148">
        <v>25</v>
      </c>
      <c r="E11" s="201">
        <v>1</v>
      </c>
      <c r="F11" s="201">
        <f t="shared" si="0"/>
        <v>25</v>
      </c>
      <c r="G11" s="202">
        <v>30</v>
      </c>
      <c r="H11" s="202">
        <f>F11*G11-10</f>
        <v>740</v>
      </c>
      <c r="I11" s="202">
        <v>0</v>
      </c>
      <c r="J11" s="202">
        <f t="shared" si="2"/>
        <v>0</v>
      </c>
      <c r="K11" s="202"/>
      <c r="L11" s="202"/>
      <c r="M11" s="202">
        <f t="shared" si="3"/>
        <v>740</v>
      </c>
    </row>
    <row r="12" spans="1:13" s="44" customFormat="1" ht="18.75">
      <c r="A12" s="200">
        <v>4</v>
      </c>
      <c r="B12" s="187" t="s">
        <v>161</v>
      </c>
      <c r="C12" s="152" t="s">
        <v>158</v>
      </c>
      <c r="D12" s="148">
        <v>8</v>
      </c>
      <c r="E12" s="201">
        <v>21</v>
      </c>
      <c r="F12" s="201">
        <f t="shared" si="0"/>
        <v>168</v>
      </c>
      <c r="G12" s="202">
        <v>30</v>
      </c>
      <c r="H12" s="202">
        <f t="shared" si="1"/>
        <v>5040</v>
      </c>
      <c r="I12" s="202">
        <v>40</v>
      </c>
      <c r="J12" s="202">
        <f t="shared" si="2"/>
        <v>840</v>
      </c>
      <c r="K12" s="202"/>
      <c r="L12" s="202"/>
      <c r="M12" s="202">
        <f>H12+I12+J12+K12+L12+10</f>
        <v>5930</v>
      </c>
    </row>
    <row r="13" spans="1:13" s="44" customFormat="1" ht="18.75">
      <c r="A13" s="200">
        <v>5</v>
      </c>
      <c r="B13" s="187" t="s">
        <v>162</v>
      </c>
      <c r="C13" s="152" t="s">
        <v>158</v>
      </c>
      <c r="D13" s="148">
        <v>10</v>
      </c>
      <c r="E13" s="201">
        <v>21</v>
      </c>
      <c r="F13" s="201">
        <f t="shared" si="0"/>
        <v>210</v>
      </c>
      <c r="G13" s="202">
        <v>30</v>
      </c>
      <c r="H13" s="202">
        <f t="shared" si="1"/>
        <v>6300</v>
      </c>
      <c r="I13" s="202">
        <v>40</v>
      </c>
      <c r="J13" s="202">
        <f t="shared" si="2"/>
        <v>840</v>
      </c>
      <c r="K13" s="202"/>
      <c r="L13" s="202"/>
      <c r="M13" s="202">
        <f t="shared" si="3"/>
        <v>7180</v>
      </c>
    </row>
    <row r="14" spans="1:13" s="44" customFormat="1" ht="18.75">
      <c r="A14" s="235">
        <v>7</v>
      </c>
      <c r="B14" s="236" t="s">
        <v>266</v>
      </c>
      <c r="C14" s="152" t="s">
        <v>158</v>
      </c>
      <c r="D14" s="237">
        <v>70</v>
      </c>
      <c r="E14" s="238">
        <v>1</v>
      </c>
      <c r="F14" s="238">
        <f t="shared" si="0"/>
        <v>70</v>
      </c>
      <c r="G14" s="225">
        <v>30</v>
      </c>
      <c r="H14" s="225">
        <f t="shared" si="1"/>
        <v>2100</v>
      </c>
      <c r="I14" s="225"/>
      <c r="J14" s="225">
        <f t="shared" si="2"/>
        <v>0</v>
      </c>
      <c r="K14" s="225"/>
      <c r="L14" s="225"/>
      <c r="M14" s="225">
        <f t="shared" si="3"/>
        <v>2100</v>
      </c>
    </row>
    <row r="15" spans="1:13" s="44" customFormat="1" ht="18.75">
      <c r="A15" s="203" t="s">
        <v>300</v>
      </c>
      <c r="B15" s="204"/>
      <c r="C15" s="205"/>
      <c r="D15" s="206">
        <f>SUM(D9:D14)</f>
        <v>148</v>
      </c>
      <c r="E15" s="206">
        <f>SUM(E9:E14)</f>
        <v>46</v>
      </c>
      <c r="F15" s="206">
        <f>SUM(F9:F14)</f>
        <v>508</v>
      </c>
      <c r="G15" s="207"/>
      <c r="H15" s="207">
        <f>SUM(H9:H14)</f>
        <v>15230</v>
      </c>
      <c r="I15" s="207"/>
      <c r="J15" s="207">
        <f>SUM(J9:J14)</f>
        <v>1680</v>
      </c>
      <c r="K15" s="207"/>
      <c r="L15" s="207">
        <f>SUM(L9:L13)</f>
        <v>0</v>
      </c>
      <c r="M15" s="207">
        <f>SUM(M9:M14)</f>
        <v>17000</v>
      </c>
    </row>
    <row r="16" spans="1:5" s="44" customFormat="1" ht="18.75">
      <c r="A16" s="180"/>
      <c r="B16" s="181"/>
      <c r="C16" s="182"/>
      <c r="D16" s="183"/>
      <c r="E16" s="184"/>
    </row>
    <row r="17" spans="1:12" ht="18.75">
      <c r="A17" s="10" t="s">
        <v>110</v>
      </c>
      <c r="B17" s="48"/>
      <c r="C17" s="79"/>
      <c r="J17" s="49"/>
      <c r="K17" s="323" t="s">
        <v>111</v>
      </c>
      <c r="L17" s="323"/>
    </row>
    <row r="18" spans="1:12" s="43" customFormat="1" ht="12">
      <c r="A18" s="9"/>
      <c r="B18" s="50"/>
      <c r="C18" s="52"/>
      <c r="J18" s="36" t="s">
        <v>24</v>
      </c>
      <c r="K18" s="36" t="s">
        <v>19</v>
      </c>
      <c r="L18" s="36"/>
    </row>
    <row r="19" spans="1:12" ht="18.75">
      <c r="A19" s="10" t="s">
        <v>3</v>
      </c>
      <c r="B19" s="10"/>
      <c r="C19" s="79"/>
      <c r="J19" s="49"/>
      <c r="K19" s="323" t="s">
        <v>112</v>
      </c>
      <c r="L19" s="323"/>
    </row>
    <row r="20" spans="1:12" s="43" customFormat="1" ht="12">
      <c r="A20" s="11"/>
      <c r="B20" s="52"/>
      <c r="C20" s="52"/>
      <c r="J20" s="36" t="s">
        <v>24</v>
      </c>
      <c r="K20" s="36" t="s">
        <v>19</v>
      </c>
      <c r="L20" s="36"/>
    </row>
    <row r="21" spans="1:3" s="45" customFormat="1" ht="12.75">
      <c r="A21" s="53"/>
      <c r="B21" s="12" t="s">
        <v>20</v>
      </c>
      <c r="C21" s="53"/>
    </row>
  </sheetData>
  <mergeCells count="3">
    <mergeCell ref="A5:M5"/>
    <mergeCell ref="K17:L17"/>
    <mergeCell ref="K19:L19"/>
  </mergeCells>
  <printOptions/>
  <pageMargins left="0.3937007874015748" right="0.3937007874015748" top="0.3937007874015748" bottom="0.1968503937007874" header="0" footer="0"/>
  <pageSetup fitToHeight="1" fitToWidth="1"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7"/>
  </sheetPr>
  <dimension ref="A3:E29"/>
  <sheetViews>
    <sheetView zoomScaleSheetLayoutView="100" workbookViewId="0" topLeftCell="A7">
      <selection activeCell="E12" sqref="E12"/>
    </sheetView>
  </sheetViews>
  <sheetFormatPr defaultColWidth="9.00390625" defaultRowHeight="12.75"/>
  <cols>
    <col min="1" max="1" width="3.75390625" style="39" customWidth="1"/>
    <col min="2" max="2" width="33.75390625" style="39" customWidth="1"/>
    <col min="3" max="3" width="11.00390625" style="39" customWidth="1"/>
    <col min="4" max="5" width="17.375" style="39" customWidth="1"/>
    <col min="6" max="7" width="9.125" style="39" customWidth="1"/>
    <col min="8" max="8" width="15.25390625" style="39" customWidth="1"/>
    <col min="9" max="16384" width="9.125" style="39" customWidth="1"/>
  </cols>
  <sheetData>
    <row r="3" spans="1:5" ht="37.5">
      <c r="A3" s="37" t="s">
        <v>264</v>
      </c>
      <c r="B3" s="38"/>
      <c r="C3" s="38"/>
      <c r="D3" s="38"/>
      <c r="E3" s="38"/>
    </row>
    <row r="4" spans="1:5" ht="18.75">
      <c r="A4" s="56" t="s">
        <v>53</v>
      </c>
      <c r="B4" s="40"/>
      <c r="C4" s="40"/>
      <c r="D4" s="40"/>
      <c r="E4" s="40"/>
    </row>
    <row r="5" spans="1:5" ht="32.25" customHeight="1">
      <c r="A5" s="302" t="s">
        <v>113</v>
      </c>
      <c r="B5" s="302"/>
      <c r="C5" s="302"/>
      <c r="D5" s="302"/>
      <c r="E5" s="302"/>
    </row>
    <row r="6" spans="1:5" s="43" customFormat="1" ht="12">
      <c r="A6" s="41" t="s">
        <v>28</v>
      </c>
      <c r="B6" s="42"/>
      <c r="C6" s="42"/>
      <c r="D6" s="42"/>
      <c r="E6" s="42"/>
    </row>
    <row r="7" spans="4:5" s="57" customFormat="1" ht="15.75">
      <c r="D7" s="58"/>
      <c r="E7" s="58" t="s">
        <v>0</v>
      </c>
    </row>
    <row r="8" spans="1:5" ht="18.75">
      <c r="A8" s="322" t="s">
        <v>4</v>
      </c>
      <c r="B8" s="325" t="s">
        <v>50</v>
      </c>
      <c r="C8" s="326" t="s">
        <v>41</v>
      </c>
      <c r="D8" s="59"/>
      <c r="E8" s="60"/>
    </row>
    <row r="9" spans="1:5" ht="18.75">
      <c r="A9" s="324"/>
      <c r="B9" s="325"/>
      <c r="C9" s="327"/>
      <c r="D9" s="59"/>
      <c r="E9" s="60"/>
    </row>
    <row r="10" spans="1:5" ht="18.75">
      <c r="A10" s="324"/>
      <c r="B10" s="325"/>
      <c r="C10" s="327"/>
      <c r="D10" s="61" t="s">
        <v>27</v>
      </c>
      <c r="E10" s="62"/>
    </row>
    <row r="11" spans="1:5" ht="37.5">
      <c r="A11" s="293"/>
      <c r="B11" s="325"/>
      <c r="C11" s="328"/>
      <c r="D11" s="63" t="s">
        <v>324</v>
      </c>
      <c r="E11" s="63" t="s">
        <v>316</v>
      </c>
    </row>
    <row r="12" spans="1:5" ht="18.75" customHeight="1">
      <c r="A12" s="64">
        <v>1</v>
      </c>
      <c r="B12" s="54" t="s">
        <v>42</v>
      </c>
      <c r="C12" s="65" t="s">
        <v>39</v>
      </c>
      <c r="D12" s="66">
        <v>1688</v>
      </c>
      <c r="E12" s="66">
        <v>2500</v>
      </c>
    </row>
    <row r="13" spans="1:5" ht="18.75" customHeight="1">
      <c r="A13" s="64">
        <v>2</v>
      </c>
      <c r="B13" s="54" t="s">
        <v>43</v>
      </c>
      <c r="C13" s="67" t="s">
        <v>23</v>
      </c>
      <c r="D13" s="68">
        <v>5.48</v>
      </c>
      <c r="E13" s="68">
        <v>6.1</v>
      </c>
    </row>
    <row r="14" spans="1:5" ht="37.5">
      <c r="A14" s="69"/>
      <c r="B14" s="70" t="s">
        <v>32</v>
      </c>
      <c r="C14" s="71"/>
      <c r="D14" s="72">
        <v>9250.2</v>
      </c>
      <c r="E14" s="72">
        <f>E12*E13</f>
        <v>15250</v>
      </c>
    </row>
    <row r="15" spans="1:5" ht="18.75" customHeight="1">
      <c r="A15" s="64">
        <v>3</v>
      </c>
      <c r="B15" s="54" t="s">
        <v>44</v>
      </c>
      <c r="C15" s="65" t="s">
        <v>39</v>
      </c>
      <c r="D15" s="66">
        <v>1688</v>
      </c>
      <c r="E15" s="66">
        <v>2500</v>
      </c>
    </row>
    <row r="16" spans="1:5" ht="18.75" customHeight="1">
      <c r="A16" s="64">
        <v>4</v>
      </c>
      <c r="B16" s="54" t="s">
        <v>43</v>
      </c>
      <c r="C16" s="67" t="s">
        <v>23</v>
      </c>
      <c r="D16" s="68">
        <v>2.85</v>
      </c>
      <c r="E16" s="68">
        <v>3.1</v>
      </c>
    </row>
    <row r="17" spans="1:5" ht="37.5">
      <c r="A17" s="69"/>
      <c r="B17" s="70" t="s">
        <v>33</v>
      </c>
      <c r="C17" s="71"/>
      <c r="D17" s="72">
        <v>4810.8</v>
      </c>
      <c r="E17" s="72">
        <f>E15*E16</f>
        <v>7750</v>
      </c>
    </row>
    <row r="18" spans="1:5" s="44" customFormat="1" ht="56.25">
      <c r="A18" s="73"/>
      <c r="B18" s="74" t="s">
        <v>31</v>
      </c>
      <c r="C18" s="71"/>
      <c r="D18" s="75">
        <f>D14+D17</f>
        <v>14061</v>
      </c>
      <c r="E18" s="75">
        <f>E14+E17</f>
        <v>23000</v>
      </c>
    </row>
    <row r="19" spans="2:5" s="44" customFormat="1" ht="18.75">
      <c r="B19" s="47"/>
      <c r="C19" s="47"/>
      <c r="D19" s="47"/>
      <c r="E19" s="47"/>
    </row>
    <row r="20" spans="1:5" s="44" customFormat="1" ht="19.5">
      <c r="A20" s="274" t="s">
        <v>326</v>
      </c>
      <c r="B20" s="47"/>
      <c r="C20" s="47"/>
      <c r="D20" s="275">
        <v>2300</v>
      </c>
      <c r="E20" s="76" t="s">
        <v>39</v>
      </c>
    </row>
    <row r="21" spans="1:3" s="57" customFormat="1" ht="15.75">
      <c r="A21" s="276"/>
      <c r="B21" s="76"/>
      <c r="C21" s="76"/>
    </row>
    <row r="22" spans="1:5" s="57" customFormat="1" ht="15.75">
      <c r="A22" s="276"/>
      <c r="B22" s="76"/>
      <c r="C22" s="76"/>
      <c r="E22" s="78"/>
    </row>
    <row r="23" spans="1:5" s="57" customFormat="1" ht="15.75">
      <c r="A23" s="276"/>
      <c r="B23" s="76"/>
      <c r="C23" s="76"/>
      <c r="E23" s="78"/>
    </row>
    <row r="24" spans="1:5" s="57" customFormat="1" ht="15.75">
      <c r="A24" s="276"/>
      <c r="B24" s="76"/>
      <c r="C24" s="76"/>
      <c r="E24" s="78"/>
    </row>
    <row r="25" spans="1:5" ht="18.75">
      <c r="A25" s="10" t="s">
        <v>110</v>
      </c>
      <c r="B25" s="48"/>
      <c r="C25" s="79"/>
      <c r="D25" s="49"/>
      <c r="E25" s="51" t="s">
        <v>111</v>
      </c>
    </row>
    <row r="26" spans="1:5" s="43" customFormat="1" ht="12">
      <c r="A26" s="9"/>
      <c r="B26" s="50"/>
      <c r="C26" s="52"/>
      <c r="D26" s="36" t="s">
        <v>24</v>
      </c>
      <c r="E26" s="36" t="s">
        <v>19</v>
      </c>
    </row>
    <row r="27" spans="1:5" ht="18.75">
      <c r="A27" s="10" t="s">
        <v>3</v>
      </c>
      <c r="B27" s="10"/>
      <c r="C27" s="79"/>
      <c r="D27" s="49"/>
      <c r="E27" s="51" t="s">
        <v>112</v>
      </c>
    </row>
    <row r="28" spans="1:5" s="43" customFormat="1" ht="12">
      <c r="A28" s="11"/>
      <c r="B28" s="52"/>
      <c r="C28" s="52"/>
      <c r="D28" s="36" t="s">
        <v>24</v>
      </c>
      <c r="E28" s="36" t="s">
        <v>19</v>
      </c>
    </row>
    <row r="29" spans="1:3" s="45" customFormat="1" ht="12.75">
      <c r="A29" s="53"/>
      <c r="B29" s="12" t="s">
        <v>20</v>
      </c>
      <c r="C29" s="53"/>
    </row>
  </sheetData>
  <mergeCells count="4">
    <mergeCell ref="A8:A11"/>
    <mergeCell ref="B8:B11"/>
    <mergeCell ref="C8:C11"/>
    <mergeCell ref="A5:E5"/>
  </mergeCells>
  <printOptions/>
  <pageMargins left="0.984251968503937" right="0.1968503937007874" top="0.1968503937007874" bottom="0.1968503937007874" header="0" footer="0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1"/>
  </sheetPr>
  <dimension ref="A3:E27"/>
  <sheetViews>
    <sheetView zoomScaleSheetLayoutView="100" workbookViewId="0" topLeftCell="A1">
      <selection activeCell="D19" sqref="D19"/>
    </sheetView>
  </sheetViews>
  <sheetFormatPr defaultColWidth="9.00390625" defaultRowHeight="12.75"/>
  <cols>
    <col min="1" max="1" width="3.75390625" style="39" customWidth="1"/>
    <col min="2" max="2" width="33.75390625" style="39" customWidth="1"/>
    <col min="3" max="3" width="10.75390625" style="39" customWidth="1"/>
    <col min="4" max="5" width="17.375" style="39" customWidth="1"/>
    <col min="6" max="16384" width="9.125" style="39" customWidth="1"/>
  </cols>
  <sheetData>
    <row r="3" spans="1:5" ht="18.75">
      <c r="A3" s="37" t="s">
        <v>265</v>
      </c>
      <c r="B3" s="38"/>
      <c r="C3" s="38"/>
      <c r="D3" s="38"/>
      <c r="E3" s="38"/>
    </row>
    <row r="4" spans="1:5" ht="18.75">
      <c r="A4" s="56" t="s">
        <v>53</v>
      </c>
      <c r="B4" s="38"/>
      <c r="C4" s="38"/>
      <c r="D4" s="38"/>
      <c r="E4" s="38"/>
    </row>
    <row r="5" spans="1:5" ht="33.75" customHeight="1">
      <c r="A5" s="302" t="s">
        <v>113</v>
      </c>
      <c r="B5" s="302"/>
      <c r="C5" s="302"/>
      <c r="D5" s="302"/>
      <c r="E5" s="302"/>
    </row>
    <row r="6" spans="1:5" s="43" customFormat="1" ht="12">
      <c r="A6" s="41" t="s">
        <v>28</v>
      </c>
      <c r="B6" s="127"/>
      <c r="C6" s="127"/>
      <c r="D6" s="127"/>
      <c r="E6" s="127"/>
    </row>
    <row r="7" spans="4:5" s="57" customFormat="1" ht="15.75">
      <c r="D7" s="58"/>
      <c r="E7" s="58" t="s">
        <v>0</v>
      </c>
    </row>
    <row r="8" spans="1:5" ht="18.75">
      <c r="A8" s="329" t="s">
        <v>4</v>
      </c>
      <c r="B8" s="325" t="s">
        <v>50</v>
      </c>
      <c r="C8" s="330" t="s">
        <v>41</v>
      </c>
      <c r="D8" s="59"/>
      <c r="E8" s="60"/>
    </row>
    <row r="9" spans="1:5" ht="18.75">
      <c r="A9" s="329"/>
      <c r="B9" s="325"/>
      <c r="C9" s="330"/>
      <c r="D9" s="59"/>
      <c r="E9" s="60"/>
    </row>
    <row r="10" spans="1:5" ht="18.75">
      <c r="A10" s="329"/>
      <c r="B10" s="325"/>
      <c r="C10" s="330"/>
      <c r="D10" s="61" t="s">
        <v>27</v>
      </c>
      <c r="E10" s="62"/>
    </row>
    <row r="11" spans="1:5" ht="37.5">
      <c r="A11" s="329"/>
      <c r="B11" s="325"/>
      <c r="C11" s="330"/>
      <c r="D11" s="90" t="s">
        <v>324</v>
      </c>
      <c r="E11" s="90" t="s">
        <v>325</v>
      </c>
    </row>
    <row r="12" spans="1:5" ht="19.5">
      <c r="A12" s="81">
        <v>1</v>
      </c>
      <c r="B12" s="208" t="s">
        <v>30</v>
      </c>
      <c r="C12" s="209" t="s">
        <v>39</v>
      </c>
      <c r="D12" s="256">
        <v>21515</v>
      </c>
      <c r="E12" s="256">
        <v>21515</v>
      </c>
    </row>
    <row r="13" spans="1:5" ht="37.5">
      <c r="A13" s="81">
        <v>2</v>
      </c>
      <c r="B13" s="210" t="s">
        <v>29</v>
      </c>
      <c r="C13" s="211" t="s">
        <v>38</v>
      </c>
      <c r="D13" s="240">
        <v>4855.5</v>
      </c>
      <c r="E13" s="240">
        <v>4855.5</v>
      </c>
    </row>
    <row r="14" spans="1:5" ht="37.5">
      <c r="A14" s="64">
        <v>3</v>
      </c>
      <c r="B14" s="212" t="s">
        <v>34</v>
      </c>
      <c r="C14" s="67" t="s">
        <v>46</v>
      </c>
      <c r="D14" s="66">
        <v>102483</v>
      </c>
      <c r="E14" s="66">
        <v>133700</v>
      </c>
    </row>
    <row r="15" spans="1:5" ht="37.5">
      <c r="A15" s="64">
        <v>4</v>
      </c>
      <c r="B15" s="212" t="s">
        <v>45</v>
      </c>
      <c r="C15" s="67" t="s">
        <v>23</v>
      </c>
      <c r="D15" s="68">
        <v>1.77</v>
      </c>
      <c r="E15" s="68">
        <v>1.83</v>
      </c>
    </row>
    <row r="16" spans="1:5" ht="37.5">
      <c r="A16" s="69"/>
      <c r="B16" s="70" t="s">
        <v>18</v>
      </c>
      <c r="C16" s="70"/>
      <c r="D16" s="72">
        <f>D14*D15+238.09</f>
        <v>181633</v>
      </c>
      <c r="E16" s="72">
        <f>E14*E15-671</f>
        <v>244000</v>
      </c>
    </row>
    <row r="17" spans="2:5" s="44" customFormat="1" ht="18.75">
      <c r="B17" s="47"/>
      <c r="C17" s="47"/>
      <c r="D17" s="47"/>
      <c r="E17" s="47"/>
    </row>
    <row r="18" spans="1:5" s="44" customFormat="1" ht="18.75">
      <c r="A18" s="46" t="s">
        <v>326</v>
      </c>
      <c r="B18" s="47"/>
      <c r="C18" s="47"/>
      <c r="D18" s="213">
        <v>125000</v>
      </c>
      <c r="E18" s="76" t="s">
        <v>46</v>
      </c>
    </row>
    <row r="19" spans="1:5" s="57" customFormat="1" ht="15.75">
      <c r="A19" s="77"/>
      <c r="B19" s="76"/>
      <c r="C19" s="76"/>
      <c r="E19" s="78"/>
    </row>
    <row r="20" spans="1:5" s="57" customFormat="1" ht="15.75">
      <c r="A20" s="77"/>
      <c r="B20" s="76"/>
      <c r="C20" s="76"/>
      <c r="E20" s="78"/>
    </row>
    <row r="21" spans="1:5" s="57" customFormat="1" ht="15.75">
      <c r="A21" s="77"/>
      <c r="B21" s="76"/>
      <c r="C21" s="76"/>
      <c r="E21" s="78"/>
    </row>
    <row r="22" spans="1:5" s="57" customFormat="1" ht="15.75">
      <c r="A22" s="77"/>
      <c r="B22" s="76"/>
      <c r="C22" s="76"/>
      <c r="E22" s="78"/>
    </row>
    <row r="23" spans="1:5" ht="18.75">
      <c r="A23" s="10" t="s">
        <v>110</v>
      </c>
      <c r="B23" s="48"/>
      <c r="C23" s="79"/>
      <c r="D23" s="49"/>
      <c r="E23" s="51" t="s">
        <v>111</v>
      </c>
    </row>
    <row r="24" spans="1:5" s="43" customFormat="1" ht="12">
      <c r="A24" s="9"/>
      <c r="B24" s="50"/>
      <c r="C24" s="52"/>
      <c r="D24" s="36" t="s">
        <v>24</v>
      </c>
      <c r="E24" s="36" t="s">
        <v>19</v>
      </c>
    </row>
    <row r="25" spans="1:5" ht="18.75">
      <c r="A25" s="10" t="s">
        <v>3</v>
      </c>
      <c r="B25" s="10"/>
      <c r="C25" s="79"/>
      <c r="D25" s="49"/>
      <c r="E25" s="51" t="s">
        <v>112</v>
      </c>
    </row>
    <row r="26" spans="1:5" s="43" customFormat="1" ht="12">
      <c r="A26" s="11"/>
      <c r="B26" s="52"/>
      <c r="C26" s="52"/>
      <c r="D26" s="36" t="s">
        <v>24</v>
      </c>
      <c r="E26" s="36" t="s">
        <v>19</v>
      </c>
    </row>
    <row r="27" spans="1:3" s="45" customFormat="1" ht="12.75">
      <c r="A27" s="53"/>
      <c r="B27" s="12" t="s">
        <v>20</v>
      </c>
      <c r="C27" s="53"/>
    </row>
  </sheetData>
  <mergeCells count="4">
    <mergeCell ref="A8:A11"/>
    <mergeCell ref="B8:B11"/>
    <mergeCell ref="C8:C11"/>
    <mergeCell ref="A5:E5"/>
  </mergeCells>
  <printOptions/>
  <pageMargins left="0.984251968503937" right="0.1968503937007874" top="0.1968503937007874" bottom="0.1968503937007874" header="0" footer="0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1"/>
  </sheetPr>
  <dimension ref="A3:E27"/>
  <sheetViews>
    <sheetView zoomScaleSheetLayoutView="100" workbookViewId="0" topLeftCell="A1">
      <selection activeCell="H22" sqref="H22"/>
    </sheetView>
  </sheetViews>
  <sheetFormatPr defaultColWidth="9.00390625" defaultRowHeight="12.75"/>
  <cols>
    <col min="1" max="1" width="3.75390625" style="39" customWidth="1"/>
    <col min="2" max="2" width="33.75390625" style="39" customWidth="1"/>
    <col min="3" max="3" width="10.75390625" style="39" customWidth="1"/>
    <col min="4" max="5" width="17.375" style="39" customWidth="1"/>
    <col min="6" max="16384" width="9.125" style="39" customWidth="1"/>
  </cols>
  <sheetData>
    <row r="3" spans="1:5" ht="18.75">
      <c r="A3" s="37" t="s">
        <v>263</v>
      </c>
      <c r="B3" s="38"/>
      <c r="C3" s="38"/>
      <c r="D3" s="38"/>
      <c r="E3" s="38"/>
    </row>
    <row r="4" spans="1:5" ht="18.75">
      <c r="A4" s="56" t="s">
        <v>53</v>
      </c>
      <c r="B4" s="38"/>
      <c r="C4" s="38"/>
      <c r="D4" s="38"/>
      <c r="E4" s="38"/>
    </row>
    <row r="5" spans="1:5" ht="34.5" customHeight="1">
      <c r="A5" s="302" t="s">
        <v>113</v>
      </c>
      <c r="B5" s="302"/>
      <c r="C5" s="302"/>
      <c r="D5" s="302"/>
      <c r="E5" s="302"/>
    </row>
    <row r="6" spans="1:5" s="43" customFormat="1" ht="12">
      <c r="A6" s="41" t="s">
        <v>28</v>
      </c>
      <c r="B6" s="127"/>
      <c r="C6" s="127"/>
      <c r="D6" s="127"/>
      <c r="E6" s="127"/>
    </row>
    <row r="7" spans="4:5" s="57" customFormat="1" ht="15.75">
      <c r="D7" s="58"/>
      <c r="E7" s="58" t="s">
        <v>0</v>
      </c>
    </row>
    <row r="8" spans="1:5" ht="18.75">
      <c r="A8" s="322" t="s">
        <v>4</v>
      </c>
      <c r="B8" s="325" t="s">
        <v>50</v>
      </c>
      <c r="C8" s="330" t="s">
        <v>41</v>
      </c>
      <c r="D8" s="59"/>
      <c r="E8" s="60"/>
    </row>
    <row r="9" spans="1:5" ht="18.75">
      <c r="A9" s="324"/>
      <c r="B9" s="325"/>
      <c r="C9" s="330"/>
      <c r="D9" s="59"/>
      <c r="E9" s="60"/>
    </row>
    <row r="10" spans="1:5" ht="18.75">
      <c r="A10" s="324"/>
      <c r="B10" s="325"/>
      <c r="C10" s="330"/>
      <c r="D10" s="61" t="s">
        <v>27</v>
      </c>
      <c r="E10" s="62"/>
    </row>
    <row r="11" spans="1:5" ht="37.5">
      <c r="A11" s="293"/>
      <c r="B11" s="325"/>
      <c r="C11" s="330"/>
      <c r="D11" s="63" t="s">
        <v>324</v>
      </c>
      <c r="E11" s="63" t="s">
        <v>325</v>
      </c>
    </row>
    <row r="12" spans="1:5" ht="19.5">
      <c r="A12" s="81">
        <v>1</v>
      </c>
      <c r="B12" s="208" t="s">
        <v>30</v>
      </c>
      <c r="C12" s="209" t="s">
        <v>39</v>
      </c>
      <c r="D12" s="256">
        <f>18993.05+2521.5</f>
        <v>21515</v>
      </c>
      <c r="E12" s="256">
        <f>D12</f>
        <v>21515</v>
      </c>
    </row>
    <row r="13" spans="1:5" ht="37.5">
      <c r="A13" s="81">
        <v>2</v>
      </c>
      <c r="B13" s="210" t="s">
        <v>29</v>
      </c>
      <c r="C13" s="211" t="s">
        <v>38</v>
      </c>
      <c r="D13" s="240">
        <v>4855.5</v>
      </c>
      <c r="E13" s="240">
        <v>4855.5</v>
      </c>
    </row>
    <row r="14" spans="1:5" ht="37.5">
      <c r="A14" s="64">
        <v>3</v>
      </c>
      <c r="B14" s="212" t="s">
        <v>35</v>
      </c>
      <c r="C14" s="209" t="s">
        <v>59</v>
      </c>
      <c r="D14" s="263">
        <v>57</v>
      </c>
      <c r="E14" s="263">
        <v>87.7</v>
      </c>
    </row>
    <row r="15" spans="1:5" ht="18.75" customHeight="1">
      <c r="A15" s="64">
        <v>4</v>
      </c>
      <c r="B15" s="212" t="s">
        <v>36</v>
      </c>
      <c r="C15" s="67" t="s">
        <v>23</v>
      </c>
      <c r="D15" s="68">
        <v>8937</v>
      </c>
      <c r="E15" s="68">
        <v>8998.85</v>
      </c>
    </row>
    <row r="16" spans="1:5" ht="37.5">
      <c r="A16" s="64"/>
      <c r="B16" s="70" t="s">
        <v>37</v>
      </c>
      <c r="C16" s="70"/>
      <c r="D16" s="72">
        <v>509226</v>
      </c>
      <c r="E16" s="72">
        <f>E14*E15+0.85</f>
        <v>789200</v>
      </c>
    </row>
    <row r="17" spans="2:5" s="44" customFormat="1" ht="18.75">
      <c r="B17" s="47"/>
      <c r="C17" s="47"/>
      <c r="D17" s="47"/>
      <c r="E17" s="47"/>
    </row>
    <row r="18" spans="1:5" s="44" customFormat="1" ht="19.5">
      <c r="A18" s="274" t="s">
        <v>326</v>
      </c>
      <c r="B18" s="47"/>
      <c r="C18" s="47"/>
      <c r="D18" s="277">
        <v>84.5</v>
      </c>
      <c r="E18" s="76" t="s">
        <v>59</v>
      </c>
    </row>
    <row r="19" spans="1:5" s="57" customFormat="1" ht="15.75">
      <c r="A19" s="276"/>
      <c r="B19" s="76"/>
      <c r="C19" s="76"/>
      <c r="E19" s="78"/>
    </row>
    <row r="20" spans="1:5" s="57" customFormat="1" ht="15.75">
      <c r="A20" s="276"/>
      <c r="B20" s="76"/>
      <c r="C20" s="76"/>
      <c r="E20" s="78"/>
    </row>
    <row r="21" spans="1:5" s="57" customFormat="1" ht="15.75">
      <c r="A21" s="276"/>
      <c r="B21" s="76"/>
      <c r="C21" s="76"/>
      <c r="E21" s="78"/>
    </row>
    <row r="22" spans="1:5" s="57" customFormat="1" ht="15.75">
      <c r="A22" s="276"/>
      <c r="B22" s="76"/>
      <c r="C22" s="76"/>
      <c r="E22" s="78"/>
    </row>
    <row r="23" spans="1:5" ht="18.75">
      <c r="A23" s="10" t="s">
        <v>110</v>
      </c>
      <c r="B23" s="48"/>
      <c r="C23" s="79"/>
      <c r="D23" s="49"/>
      <c r="E23" s="51" t="s">
        <v>111</v>
      </c>
    </row>
    <row r="24" spans="1:5" s="43" customFormat="1" ht="12">
      <c r="A24" s="9"/>
      <c r="B24" s="50"/>
      <c r="C24" s="52"/>
      <c r="D24" s="36" t="s">
        <v>24</v>
      </c>
      <c r="E24" s="36" t="s">
        <v>19</v>
      </c>
    </row>
    <row r="25" spans="1:5" ht="18.75">
      <c r="A25" s="10" t="s">
        <v>3</v>
      </c>
      <c r="B25" s="10"/>
      <c r="C25" s="79"/>
      <c r="D25" s="49"/>
      <c r="E25" s="51" t="s">
        <v>112</v>
      </c>
    </row>
    <row r="26" spans="1:5" s="43" customFormat="1" ht="12">
      <c r="A26" s="11"/>
      <c r="B26" s="52"/>
      <c r="C26" s="52"/>
      <c r="D26" s="36" t="s">
        <v>24</v>
      </c>
      <c r="E26" s="36" t="s">
        <v>19</v>
      </c>
    </row>
    <row r="27" spans="1:3" s="45" customFormat="1" ht="12.75">
      <c r="A27" s="53"/>
      <c r="B27" s="12" t="s">
        <v>20</v>
      </c>
      <c r="C27" s="53"/>
    </row>
  </sheetData>
  <mergeCells count="4">
    <mergeCell ref="A8:A11"/>
    <mergeCell ref="B8:B11"/>
    <mergeCell ref="C8:C11"/>
    <mergeCell ref="A5:E5"/>
  </mergeCells>
  <printOptions/>
  <pageMargins left="0.984251968503937" right="0.1968503937007874" top="0.1968503937007874" bottom="0.1968503937007874" header="0" footer="0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7"/>
  </sheetPr>
  <dimension ref="A3:E29"/>
  <sheetViews>
    <sheetView zoomScaleSheetLayoutView="100" workbookViewId="0" topLeftCell="A1">
      <selection activeCell="C9" sqref="C9"/>
    </sheetView>
  </sheetViews>
  <sheetFormatPr defaultColWidth="9.00390625" defaultRowHeight="12.75"/>
  <cols>
    <col min="1" max="1" width="3.875" style="39" customWidth="1"/>
    <col min="2" max="2" width="49.625" style="39" customWidth="1"/>
    <col min="3" max="3" width="8.75390625" style="39" customWidth="1"/>
    <col min="4" max="4" width="10.375" style="39" customWidth="1"/>
    <col min="5" max="5" width="14.125" style="39" customWidth="1"/>
    <col min="6" max="16384" width="9.125" style="39" customWidth="1"/>
  </cols>
  <sheetData>
    <row r="3" spans="1:5" ht="18.75">
      <c r="A3" s="185" t="s">
        <v>275</v>
      </c>
      <c r="B3" s="86"/>
      <c r="C3" s="86"/>
      <c r="D3" s="86"/>
      <c r="E3" s="86"/>
    </row>
    <row r="4" spans="1:5" ht="18.75">
      <c r="A4" s="56" t="s">
        <v>53</v>
      </c>
      <c r="B4" s="87"/>
      <c r="C4" s="87"/>
      <c r="D4" s="87"/>
      <c r="E4" s="87"/>
    </row>
    <row r="5" spans="1:5" s="88" customFormat="1" ht="38.25" customHeight="1">
      <c r="A5" s="302" t="s">
        <v>113</v>
      </c>
      <c r="B5" s="302"/>
      <c r="C5" s="302"/>
      <c r="D5" s="302"/>
      <c r="E5" s="302"/>
    </row>
    <row r="6" spans="1:5" s="43" customFormat="1" ht="12">
      <c r="A6" s="41" t="s">
        <v>28</v>
      </c>
      <c r="B6" s="42"/>
      <c r="C6" s="127"/>
      <c r="D6" s="127"/>
      <c r="E6" s="127"/>
    </row>
    <row r="7" s="88" customFormat="1" ht="15.75">
      <c r="E7" s="89" t="s">
        <v>0</v>
      </c>
    </row>
    <row r="8" spans="1:5" ht="18.75">
      <c r="A8" s="322" t="s">
        <v>4</v>
      </c>
      <c r="B8" s="294" t="s">
        <v>51</v>
      </c>
      <c r="C8" s="128" t="s">
        <v>322</v>
      </c>
      <c r="D8" s="129"/>
      <c r="E8" s="130"/>
    </row>
    <row r="9" spans="1:5" ht="62.25">
      <c r="A9" s="293"/>
      <c r="B9" s="295"/>
      <c r="C9" s="132" t="s">
        <v>5</v>
      </c>
      <c r="D9" s="132" t="s">
        <v>6</v>
      </c>
      <c r="E9" s="133" t="s">
        <v>7</v>
      </c>
    </row>
    <row r="10" spans="1:5" ht="18.75">
      <c r="A10" s="81">
        <v>1</v>
      </c>
      <c r="B10" s="190">
        <v>2</v>
      </c>
      <c r="C10" s="191">
        <v>3</v>
      </c>
      <c r="D10" s="131">
        <v>4</v>
      </c>
      <c r="E10" s="134">
        <v>5</v>
      </c>
    </row>
    <row r="11" spans="1:5" ht="37.5">
      <c r="A11" s="149" t="s">
        <v>106</v>
      </c>
      <c r="B11" s="152" t="s">
        <v>276</v>
      </c>
      <c r="C11" s="192">
        <v>4</v>
      </c>
      <c r="D11" s="192">
        <v>700</v>
      </c>
      <c r="E11" s="192">
        <f>C11*D11</f>
        <v>2800</v>
      </c>
    </row>
    <row r="12" spans="1:5" ht="18.75">
      <c r="A12" s="149">
        <v>2</v>
      </c>
      <c r="B12" s="149" t="s">
        <v>277</v>
      </c>
      <c r="C12" s="192">
        <v>4</v>
      </c>
      <c r="D12" s="192">
        <v>50</v>
      </c>
      <c r="E12" s="192">
        <f>C12*D12</f>
        <v>200</v>
      </c>
    </row>
    <row r="13" spans="1:5" ht="18.75">
      <c r="A13" s="149">
        <v>3</v>
      </c>
      <c r="B13" s="49" t="s">
        <v>204</v>
      </c>
      <c r="C13" s="193">
        <v>4</v>
      </c>
      <c r="D13" s="192">
        <v>500</v>
      </c>
      <c r="E13" s="192">
        <f>C13*D13</f>
        <v>2000</v>
      </c>
    </row>
    <row r="14" spans="1:5" ht="18.75">
      <c r="A14" s="186"/>
      <c r="B14" s="49"/>
      <c r="C14" s="193"/>
      <c r="D14" s="194"/>
      <c r="E14" s="195">
        <f aca="true" t="shared" si="0" ref="E14:E22">C14*D14</f>
        <v>0</v>
      </c>
    </row>
    <row r="15" spans="1:5" ht="18.75">
      <c r="A15" s="186"/>
      <c r="B15" s="49"/>
      <c r="C15" s="193"/>
      <c r="D15" s="194"/>
      <c r="E15" s="195">
        <f t="shared" si="0"/>
        <v>0</v>
      </c>
    </row>
    <row r="16" spans="1:5" ht="18.75">
      <c r="A16" s="186"/>
      <c r="B16" s="49"/>
      <c r="C16" s="193"/>
      <c r="D16" s="194"/>
      <c r="E16" s="195">
        <f t="shared" si="0"/>
        <v>0</v>
      </c>
    </row>
    <row r="17" spans="1:5" ht="18.75">
      <c r="A17" s="186"/>
      <c r="B17" s="49"/>
      <c r="C17" s="193"/>
      <c r="D17" s="194"/>
      <c r="E17" s="195">
        <f t="shared" si="0"/>
        <v>0</v>
      </c>
    </row>
    <row r="18" spans="1:5" ht="18.75">
      <c r="A18" s="186"/>
      <c r="B18" s="49"/>
      <c r="C18" s="193"/>
      <c r="D18" s="194"/>
      <c r="E18" s="195">
        <f t="shared" si="0"/>
        <v>0</v>
      </c>
    </row>
    <row r="19" spans="1:5" ht="18.75">
      <c r="A19" s="186"/>
      <c r="B19" s="49"/>
      <c r="C19" s="193"/>
      <c r="D19" s="194"/>
      <c r="E19" s="195">
        <f t="shared" si="0"/>
        <v>0</v>
      </c>
    </row>
    <row r="20" spans="1:5" ht="18.75">
      <c r="A20" s="186"/>
      <c r="B20" s="49"/>
      <c r="C20" s="193"/>
      <c r="D20" s="194"/>
      <c r="E20" s="195">
        <f t="shared" si="0"/>
        <v>0</v>
      </c>
    </row>
    <row r="21" spans="1:5" ht="18.75">
      <c r="A21" s="186"/>
      <c r="B21" s="49"/>
      <c r="C21" s="193"/>
      <c r="D21" s="194"/>
      <c r="E21" s="195">
        <f t="shared" si="0"/>
        <v>0</v>
      </c>
    </row>
    <row r="22" spans="1:5" ht="18.75">
      <c r="A22" s="186"/>
      <c r="B22" s="49"/>
      <c r="C22" s="193"/>
      <c r="D22" s="194"/>
      <c r="E22" s="195">
        <f t="shared" si="0"/>
        <v>0</v>
      </c>
    </row>
    <row r="23" spans="1:5" s="44" customFormat="1" ht="18.75">
      <c r="A23" s="153"/>
      <c r="B23" s="154" t="s">
        <v>8</v>
      </c>
      <c r="C23" s="155">
        <f>SUM(C11:C22)</f>
        <v>12</v>
      </c>
      <c r="D23" s="155"/>
      <c r="E23" s="95">
        <f>SUM(E11:E22)</f>
        <v>5000</v>
      </c>
    </row>
    <row r="24" spans="1:5" s="44" customFormat="1" ht="18.75">
      <c r="A24" s="180"/>
      <c r="B24" s="181"/>
      <c r="C24" s="182"/>
      <c r="D24" s="183"/>
      <c r="E24" s="184"/>
    </row>
    <row r="25" spans="1:5" ht="18.75">
      <c r="A25" s="10" t="s">
        <v>110</v>
      </c>
      <c r="B25" s="48"/>
      <c r="C25" s="49"/>
      <c r="D25" s="300" t="s">
        <v>111</v>
      </c>
      <c r="E25" s="300"/>
    </row>
    <row r="26" spans="1:5" ht="18.75">
      <c r="A26" s="9"/>
      <c r="B26" s="50"/>
      <c r="C26" s="36" t="s">
        <v>24</v>
      </c>
      <c r="D26" s="36" t="s">
        <v>19</v>
      </c>
      <c r="E26" s="36"/>
    </row>
    <row r="27" spans="1:5" ht="18.75">
      <c r="A27" s="301" t="s">
        <v>3</v>
      </c>
      <c r="B27" s="301"/>
      <c r="C27" s="49"/>
      <c r="D27" s="300" t="s">
        <v>112</v>
      </c>
      <c r="E27" s="300"/>
    </row>
    <row r="28" spans="1:5" ht="18.75">
      <c r="A28" s="20"/>
      <c r="B28" s="43"/>
      <c r="C28" s="36" t="s">
        <v>24</v>
      </c>
      <c r="D28" s="36" t="s">
        <v>19</v>
      </c>
      <c r="E28" s="36"/>
    </row>
    <row r="29" spans="1:5" ht="18.75">
      <c r="A29" s="45"/>
      <c r="B29" s="8" t="s">
        <v>20</v>
      </c>
      <c r="C29" s="45"/>
      <c r="D29" s="45"/>
      <c r="E29" s="45"/>
    </row>
  </sheetData>
  <mergeCells count="6">
    <mergeCell ref="A5:E5"/>
    <mergeCell ref="A27:B27"/>
    <mergeCell ref="D27:E27"/>
    <mergeCell ref="A8:A9"/>
    <mergeCell ref="B8:B9"/>
    <mergeCell ref="D25:E2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3:E28"/>
  <sheetViews>
    <sheetView zoomScaleSheetLayoutView="100" workbookViewId="0" topLeftCell="A1">
      <selection activeCell="D10" sqref="D10"/>
    </sheetView>
  </sheetViews>
  <sheetFormatPr defaultColWidth="9.00390625" defaultRowHeight="12.75"/>
  <cols>
    <col min="1" max="1" width="3.875" style="39" customWidth="1"/>
    <col min="2" max="2" width="47.75390625" style="39" customWidth="1"/>
    <col min="3" max="3" width="8.75390625" style="39" customWidth="1"/>
    <col min="4" max="4" width="13.125" style="39" customWidth="1"/>
    <col min="5" max="5" width="14.625" style="39" customWidth="1"/>
    <col min="6" max="16384" width="9.125" style="39" customWidth="1"/>
  </cols>
  <sheetData>
    <row r="3" spans="1:5" ht="37.5">
      <c r="A3" s="37" t="s">
        <v>262</v>
      </c>
      <c r="B3" s="38"/>
      <c r="C3" s="38"/>
      <c r="D3" s="38"/>
      <c r="E3" s="38"/>
    </row>
    <row r="4" spans="1:5" ht="15" customHeight="1">
      <c r="A4" s="56" t="s">
        <v>54</v>
      </c>
      <c r="B4" s="38"/>
      <c r="C4" s="38"/>
      <c r="D4" s="38"/>
      <c r="E4" s="38"/>
    </row>
    <row r="5" spans="1:5" ht="30.75" customHeight="1">
      <c r="A5" s="302" t="s">
        <v>113</v>
      </c>
      <c r="B5" s="302"/>
      <c r="C5" s="302"/>
      <c r="D5" s="302"/>
      <c r="E5" s="302"/>
    </row>
    <row r="6" spans="1:5" s="43" customFormat="1" ht="12">
      <c r="A6" s="41" t="s">
        <v>28</v>
      </c>
      <c r="B6" s="42"/>
      <c r="C6" s="127"/>
      <c r="D6" s="127"/>
      <c r="E6" s="127"/>
    </row>
    <row r="7" s="88" customFormat="1" ht="15.75">
      <c r="E7" s="89" t="s">
        <v>0</v>
      </c>
    </row>
    <row r="8" spans="1:5" ht="18.75">
      <c r="A8" s="322" t="s">
        <v>4</v>
      </c>
      <c r="B8" s="296" t="s">
        <v>52</v>
      </c>
      <c r="C8" s="128" t="s">
        <v>322</v>
      </c>
      <c r="D8" s="214"/>
      <c r="E8" s="130"/>
    </row>
    <row r="9" spans="1:5" ht="62.25">
      <c r="A9" s="293"/>
      <c r="B9" s="297"/>
      <c r="C9" s="215" t="s">
        <v>5</v>
      </c>
      <c r="D9" s="132" t="s">
        <v>6</v>
      </c>
      <c r="E9" s="133" t="s">
        <v>7</v>
      </c>
    </row>
    <row r="10" spans="1:5" ht="16.5" customHeight="1">
      <c r="A10" s="186">
        <v>1</v>
      </c>
      <c r="B10" s="142" t="s">
        <v>337</v>
      </c>
      <c r="C10" s="192">
        <v>200</v>
      </c>
      <c r="D10" s="192">
        <f>E10/C10</f>
        <v>42.5</v>
      </c>
      <c r="E10" s="228">
        <v>8500</v>
      </c>
    </row>
    <row r="11" spans="1:5" ht="16.5" customHeight="1">
      <c r="A11" s="186"/>
      <c r="B11" s="154"/>
      <c r="C11" s="216"/>
      <c r="D11" s="192"/>
      <c r="E11" s="95"/>
    </row>
    <row r="12" spans="1:5" ht="16.5" customHeight="1">
      <c r="A12" s="186"/>
      <c r="B12" s="154"/>
      <c r="C12" s="216"/>
      <c r="D12" s="192"/>
      <c r="E12" s="95"/>
    </row>
    <row r="13" spans="1:5" ht="16.5" customHeight="1">
      <c r="A13" s="186"/>
      <c r="B13" s="49"/>
      <c r="C13" s="216"/>
      <c r="D13" s="100"/>
      <c r="E13" s="100">
        <f aca="true" t="shared" si="0" ref="E13:E18">C13*D13</f>
        <v>0</v>
      </c>
    </row>
    <row r="14" spans="1:5" ht="16.5" customHeight="1">
      <c r="A14" s="186"/>
      <c r="B14" s="49"/>
      <c r="C14" s="216"/>
      <c r="D14" s="100"/>
      <c r="E14" s="100">
        <f t="shared" si="0"/>
        <v>0</v>
      </c>
    </row>
    <row r="15" spans="1:5" ht="16.5" customHeight="1">
      <c r="A15" s="186"/>
      <c r="B15" s="49"/>
      <c r="C15" s="216"/>
      <c r="D15" s="100"/>
      <c r="E15" s="100">
        <f>C15*D15</f>
        <v>0</v>
      </c>
    </row>
    <row r="16" spans="1:5" ht="16.5" customHeight="1">
      <c r="A16" s="186"/>
      <c r="B16" s="49"/>
      <c r="C16" s="216"/>
      <c r="D16" s="100"/>
      <c r="E16" s="100">
        <f t="shared" si="0"/>
        <v>0</v>
      </c>
    </row>
    <row r="17" spans="1:5" ht="16.5" customHeight="1">
      <c r="A17" s="186"/>
      <c r="B17" s="49"/>
      <c r="C17" s="216"/>
      <c r="D17" s="100"/>
      <c r="E17" s="100">
        <f t="shared" si="0"/>
        <v>0</v>
      </c>
    </row>
    <row r="18" spans="1:5" ht="16.5" customHeight="1">
      <c r="A18" s="186"/>
      <c r="B18" s="49"/>
      <c r="C18" s="216"/>
      <c r="D18" s="100"/>
      <c r="E18" s="100">
        <f t="shared" si="0"/>
        <v>0</v>
      </c>
    </row>
    <row r="19" spans="1:5" ht="16.5" customHeight="1">
      <c r="A19" s="153"/>
      <c r="B19" s="74" t="s">
        <v>8</v>
      </c>
      <c r="C19" s="217">
        <f>SUM(C10:C18)</f>
        <v>200</v>
      </c>
      <c r="D19" s="95"/>
      <c r="E19" s="95">
        <f>SUM(E10:E18)</f>
        <v>8500</v>
      </c>
    </row>
    <row r="20" spans="1:5" s="44" customFormat="1" ht="18.75">
      <c r="A20" s="180"/>
      <c r="B20" s="181"/>
      <c r="C20" s="182"/>
      <c r="D20" s="183"/>
      <c r="E20" s="184"/>
    </row>
    <row r="21" spans="1:5" s="44" customFormat="1" ht="18.75">
      <c r="A21" s="180"/>
      <c r="B21" s="181"/>
      <c r="C21" s="182"/>
      <c r="D21" s="183"/>
      <c r="E21" s="184"/>
    </row>
    <row r="22" spans="1:5" s="44" customFormat="1" ht="18.75">
      <c r="A22" s="180"/>
      <c r="B22" s="181"/>
      <c r="C22" s="182"/>
      <c r="D22" s="183"/>
      <c r="E22" s="184"/>
    </row>
    <row r="23" spans="1:5" s="44" customFormat="1" ht="18.75">
      <c r="A23" s="180"/>
      <c r="B23" s="181"/>
      <c r="C23" s="182"/>
      <c r="D23" s="183"/>
      <c r="E23" s="184"/>
    </row>
    <row r="24" spans="1:5" ht="18.75">
      <c r="A24" s="10" t="s">
        <v>110</v>
      </c>
      <c r="B24" s="48"/>
      <c r="C24" s="79"/>
      <c r="D24" s="49"/>
      <c r="E24" s="51" t="s">
        <v>111</v>
      </c>
    </row>
    <row r="25" spans="1:5" s="43" customFormat="1" ht="12">
      <c r="A25" s="9"/>
      <c r="B25" s="50"/>
      <c r="C25" s="52"/>
      <c r="D25" s="36" t="s">
        <v>24</v>
      </c>
      <c r="E25" s="36" t="s">
        <v>19</v>
      </c>
    </row>
    <row r="26" spans="1:5" ht="18.75">
      <c r="A26" s="10" t="s">
        <v>3</v>
      </c>
      <c r="B26" s="10"/>
      <c r="C26" s="79"/>
      <c r="D26" s="49"/>
      <c r="E26" s="51" t="s">
        <v>112</v>
      </c>
    </row>
    <row r="27" spans="1:5" s="43" customFormat="1" ht="12">
      <c r="A27" s="11"/>
      <c r="B27" s="52"/>
      <c r="C27" s="52"/>
      <c r="D27" s="36" t="s">
        <v>24</v>
      </c>
      <c r="E27" s="36" t="s">
        <v>19</v>
      </c>
    </row>
    <row r="28" spans="1:3" s="45" customFormat="1" ht="12.75">
      <c r="A28" s="53"/>
      <c r="B28" s="12" t="s">
        <v>20</v>
      </c>
      <c r="C28" s="53"/>
    </row>
  </sheetData>
  <mergeCells count="3">
    <mergeCell ref="A8:A9"/>
    <mergeCell ref="B8:B9"/>
    <mergeCell ref="A5:E5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2:H25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47.125" style="104" customWidth="1"/>
    <col min="2" max="3" width="20.75390625" style="104" customWidth="1"/>
    <col min="4" max="4" width="19.75390625" style="104" customWidth="1"/>
    <col min="5" max="5" width="18.25390625" style="104" customWidth="1"/>
    <col min="6" max="6" width="15.375" style="104" customWidth="1"/>
    <col min="7" max="7" width="19.00390625" style="104" customWidth="1"/>
    <col min="8" max="8" width="20.875" style="104" customWidth="1"/>
    <col min="9" max="16384" width="9.125" style="104" customWidth="1"/>
  </cols>
  <sheetData>
    <row r="2" spans="1:5" s="9" customFormat="1" ht="12">
      <c r="A2" s="84"/>
      <c r="B2" s="14"/>
      <c r="C2" s="55"/>
      <c r="E2" s="14"/>
    </row>
    <row r="3" spans="1:8" s="39" customFormat="1" ht="18.75">
      <c r="A3" s="85" t="s">
        <v>331</v>
      </c>
      <c r="B3" s="86"/>
      <c r="C3" s="86"/>
      <c r="D3" s="86"/>
      <c r="E3" s="86"/>
      <c r="F3" s="86"/>
      <c r="G3" s="86"/>
      <c r="H3" s="86"/>
    </row>
    <row r="4" spans="1:8" s="39" customFormat="1" ht="18.75">
      <c r="A4" s="56" t="s">
        <v>53</v>
      </c>
      <c r="B4" s="87"/>
      <c r="C4" s="87"/>
      <c r="D4" s="87"/>
      <c r="E4" s="87"/>
      <c r="F4" s="87"/>
      <c r="G4" s="87"/>
      <c r="H4" s="87"/>
    </row>
    <row r="5" spans="1:8" s="39" customFormat="1" ht="18.75">
      <c r="A5" s="302" t="s">
        <v>113</v>
      </c>
      <c r="B5" s="302"/>
      <c r="C5" s="302"/>
      <c r="D5" s="302"/>
      <c r="E5" s="302"/>
      <c r="F5" s="312"/>
      <c r="G5" s="312"/>
      <c r="H5" s="312"/>
    </row>
    <row r="6" spans="1:8" s="43" customFormat="1" ht="12">
      <c r="A6" s="41" t="s">
        <v>28</v>
      </c>
      <c r="B6" s="42"/>
      <c r="C6" s="42"/>
      <c r="D6" s="42"/>
      <c r="E6" s="42"/>
      <c r="F6" s="42"/>
      <c r="G6" s="42"/>
      <c r="H6" s="42"/>
    </row>
    <row r="7" spans="3:4" s="88" customFormat="1" ht="15.75">
      <c r="C7" s="89"/>
      <c r="D7" s="89"/>
    </row>
    <row r="8" spans="1:8" s="105" customFormat="1" ht="15.75">
      <c r="A8" s="103"/>
      <c r="B8" s="104"/>
      <c r="C8" s="104"/>
      <c r="D8" s="104"/>
      <c r="E8" s="104"/>
      <c r="F8" s="104"/>
      <c r="G8" s="104"/>
      <c r="H8" s="89" t="s">
        <v>0</v>
      </c>
    </row>
    <row r="9" spans="1:8" s="105" customFormat="1" ht="94.5">
      <c r="A9" s="106" t="s">
        <v>69</v>
      </c>
      <c r="B9" s="106" t="s">
        <v>96</v>
      </c>
      <c r="C9" s="106" t="s">
        <v>70</v>
      </c>
      <c r="D9" s="106" t="s">
        <v>71</v>
      </c>
      <c r="E9" s="106" t="s">
        <v>72</v>
      </c>
      <c r="F9" s="106" t="s">
        <v>73</v>
      </c>
      <c r="G9" s="106" t="s">
        <v>74</v>
      </c>
      <c r="H9" s="106" t="s">
        <v>75</v>
      </c>
    </row>
    <row r="10" spans="1:8" s="105" customFormat="1" ht="15.75">
      <c r="A10" s="107">
        <v>1</v>
      </c>
      <c r="B10" s="107">
        <v>2</v>
      </c>
      <c r="C10" s="107">
        <v>3</v>
      </c>
      <c r="D10" s="107" t="s">
        <v>76</v>
      </c>
      <c r="E10" s="107" t="s">
        <v>77</v>
      </c>
      <c r="F10" s="107" t="s">
        <v>78</v>
      </c>
      <c r="G10" s="107">
        <v>7</v>
      </c>
      <c r="H10" s="107" t="s">
        <v>79</v>
      </c>
    </row>
    <row r="11" spans="1:8" s="105" customFormat="1" ht="15.75">
      <c r="A11" s="108" t="s">
        <v>184</v>
      </c>
      <c r="B11" s="109">
        <v>1659.6</v>
      </c>
      <c r="C11" s="116">
        <v>171</v>
      </c>
      <c r="D11" s="109">
        <f>IF(C11=0,0,B11/C11*0.4)</f>
        <v>3.88</v>
      </c>
      <c r="E11" s="107">
        <v>2928</v>
      </c>
      <c r="F11" s="109">
        <f aca="true" t="shared" si="0" ref="F11:F16">D11*E11</f>
        <v>11360.64</v>
      </c>
      <c r="G11" s="117">
        <v>1</v>
      </c>
      <c r="H11" s="116">
        <f aca="true" t="shared" si="1" ref="H11:H16">F11*G11</f>
        <v>11361</v>
      </c>
    </row>
    <row r="12" spans="1:8" s="105" customFormat="1" ht="15.75">
      <c r="A12" s="108" t="s">
        <v>185</v>
      </c>
      <c r="B12" s="109">
        <v>2017.5</v>
      </c>
      <c r="C12" s="116">
        <v>171</v>
      </c>
      <c r="D12" s="109">
        <f>IF(C12=0,0,B12/C12*0.4)</f>
        <v>4.72</v>
      </c>
      <c r="E12" s="107">
        <v>2928</v>
      </c>
      <c r="F12" s="109">
        <f t="shared" si="0"/>
        <v>13820.16</v>
      </c>
      <c r="G12" s="117">
        <v>2</v>
      </c>
      <c r="H12" s="116">
        <f t="shared" si="1"/>
        <v>27640</v>
      </c>
    </row>
    <row r="13" spans="1:8" s="105" customFormat="1" ht="15.75">
      <c r="A13" s="108"/>
      <c r="B13" s="109"/>
      <c r="C13" s="116"/>
      <c r="D13" s="109">
        <f>IF(C13=0,0,B13/C13*0.35)</f>
        <v>0</v>
      </c>
      <c r="E13" s="107"/>
      <c r="F13" s="109">
        <f t="shared" si="0"/>
        <v>0</v>
      </c>
      <c r="G13" s="117"/>
      <c r="H13" s="116">
        <f t="shared" si="1"/>
        <v>0</v>
      </c>
    </row>
    <row r="14" spans="1:8" s="105" customFormat="1" ht="15.75">
      <c r="A14" s="108"/>
      <c r="B14" s="109"/>
      <c r="C14" s="116"/>
      <c r="D14" s="109">
        <f>IF(C14=0,0,B14/C14*0.35)</f>
        <v>0</v>
      </c>
      <c r="E14" s="107"/>
      <c r="F14" s="109">
        <f t="shared" si="0"/>
        <v>0</v>
      </c>
      <c r="G14" s="117"/>
      <c r="H14" s="116">
        <f t="shared" si="1"/>
        <v>0</v>
      </c>
    </row>
    <row r="15" spans="1:8" s="105" customFormat="1" ht="15.75">
      <c r="A15" s="108"/>
      <c r="B15" s="109"/>
      <c r="C15" s="116"/>
      <c r="D15" s="109">
        <f>IF(C15=0,0,B15/C15*0.35)</f>
        <v>0</v>
      </c>
      <c r="E15" s="107"/>
      <c r="F15" s="109">
        <f t="shared" si="0"/>
        <v>0</v>
      </c>
      <c r="G15" s="117"/>
      <c r="H15" s="116">
        <f t="shared" si="1"/>
        <v>0</v>
      </c>
    </row>
    <row r="16" spans="1:8" s="105" customFormat="1" ht="15.75">
      <c r="A16" s="108"/>
      <c r="B16" s="109"/>
      <c r="C16" s="116"/>
      <c r="D16" s="109">
        <f>IF(C16=0,0,B16/C16*0.35)</f>
        <v>0</v>
      </c>
      <c r="E16" s="107"/>
      <c r="F16" s="109">
        <f t="shared" si="0"/>
        <v>0</v>
      </c>
      <c r="G16" s="117"/>
      <c r="H16" s="116">
        <f t="shared" si="1"/>
        <v>0</v>
      </c>
    </row>
    <row r="17" spans="1:8" s="105" customFormat="1" ht="15.75">
      <c r="A17" s="112" t="s">
        <v>8</v>
      </c>
      <c r="B17" s="113"/>
      <c r="C17" s="113"/>
      <c r="D17" s="113"/>
      <c r="E17" s="114"/>
      <c r="F17" s="113"/>
      <c r="G17" s="115">
        <f>SUM(G11:G16)</f>
        <v>3</v>
      </c>
      <c r="H17" s="249">
        <f>SUM(H11:H16)</f>
        <v>39001</v>
      </c>
    </row>
    <row r="21" spans="1:7" s="39" customFormat="1" ht="18.75">
      <c r="A21" s="10" t="s">
        <v>110</v>
      </c>
      <c r="B21" s="48"/>
      <c r="E21" s="49"/>
      <c r="F21" s="300" t="s">
        <v>111</v>
      </c>
      <c r="G21" s="300"/>
    </row>
    <row r="22" spans="1:7" s="43" customFormat="1" ht="12">
      <c r="A22" s="9"/>
      <c r="B22" s="50"/>
      <c r="E22" s="36" t="s">
        <v>24</v>
      </c>
      <c r="F22" s="36" t="s">
        <v>19</v>
      </c>
      <c r="G22" s="36"/>
    </row>
    <row r="23" spans="1:7" s="39" customFormat="1" ht="18.75">
      <c r="A23" s="10" t="s">
        <v>3</v>
      </c>
      <c r="B23" s="10"/>
      <c r="E23" s="49"/>
      <c r="F23" s="300" t="s">
        <v>112</v>
      </c>
      <c r="G23" s="300"/>
    </row>
    <row r="24" spans="1:7" s="43" customFormat="1" ht="12">
      <c r="A24" s="11"/>
      <c r="B24" s="52"/>
      <c r="E24" s="36" t="s">
        <v>24</v>
      </c>
      <c r="F24" s="36" t="s">
        <v>19</v>
      </c>
      <c r="G24" s="36"/>
    </row>
    <row r="25" s="45" customFormat="1" ht="12.75">
      <c r="A25" s="34" t="s">
        <v>20</v>
      </c>
    </row>
  </sheetData>
  <mergeCells count="3">
    <mergeCell ref="A5:H5"/>
    <mergeCell ref="F21:G21"/>
    <mergeCell ref="F23:G23"/>
  </mergeCells>
  <printOptions horizontalCentered="1"/>
  <pageMargins left="0.74" right="0.71" top="0.77" bottom="0" header="0.47" footer="0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3:G32"/>
  <sheetViews>
    <sheetView tabSelected="1" zoomScaleSheetLayoutView="100" workbookViewId="0" topLeftCell="A1">
      <selection activeCell="N5" sqref="N5"/>
    </sheetView>
  </sheetViews>
  <sheetFormatPr defaultColWidth="9.00390625" defaultRowHeight="12.75"/>
  <cols>
    <col min="1" max="1" width="3.75390625" style="39" customWidth="1"/>
    <col min="2" max="2" width="47.625" style="39" customWidth="1"/>
    <col min="3" max="3" width="10.00390625" style="39" customWidth="1"/>
    <col min="4" max="4" width="6.00390625" style="39" customWidth="1"/>
    <col min="5" max="5" width="17.125" style="39" customWidth="1"/>
    <col min="6" max="16384" width="9.125" style="39" customWidth="1"/>
  </cols>
  <sheetData>
    <row r="3" spans="1:5" ht="37.5">
      <c r="A3" s="37" t="s">
        <v>261</v>
      </c>
      <c r="B3" s="86"/>
      <c r="C3" s="86"/>
      <c r="D3" s="86"/>
      <c r="E3" s="86"/>
    </row>
    <row r="4" spans="1:5" ht="18.75">
      <c r="A4" s="218" t="s">
        <v>40</v>
      </c>
      <c r="B4" s="38"/>
      <c r="C4" s="38"/>
      <c r="D4" s="38"/>
      <c r="E4" s="38"/>
    </row>
    <row r="5" spans="1:5" ht="33.75" customHeight="1">
      <c r="A5" s="302" t="s">
        <v>113</v>
      </c>
      <c r="B5" s="302"/>
      <c r="C5" s="302"/>
      <c r="D5" s="302"/>
      <c r="E5" s="302"/>
    </row>
    <row r="6" spans="1:5" s="45" customFormat="1" ht="12.75">
      <c r="A6" s="219" t="s">
        <v>28</v>
      </c>
      <c r="B6" s="220"/>
      <c r="C6" s="221"/>
      <c r="D6" s="221"/>
      <c r="E6" s="221"/>
    </row>
    <row r="7" s="43" customFormat="1" ht="12">
      <c r="E7" s="222" t="s">
        <v>0</v>
      </c>
    </row>
    <row r="8" spans="1:5" s="88" customFormat="1" ht="31.5">
      <c r="A8" s="83" t="s">
        <v>4</v>
      </c>
      <c r="B8" s="329" t="s">
        <v>99</v>
      </c>
      <c r="C8" s="329"/>
      <c r="D8" s="329"/>
      <c r="E8" s="223" t="s">
        <v>323</v>
      </c>
    </row>
    <row r="9" spans="1:7" ht="36.75" customHeight="1">
      <c r="A9" s="140">
        <v>1</v>
      </c>
      <c r="B9" s="332" t="s">
        <v>338</v>
      </c>
      <c r="C9" s="333"/>
      <c r="D9" s="333"/>
      <c r="E9" s="228">
        <v>1000000</v>
      </c>
      <c r="F9" s="224"/>
      <c r="G9" s="224"/>
    </row>
    <row r="10" spans="1:7" ht="39.75" customHeight="1">
      <c r="A10" s="140">
        <v>2</v>
      </c>
      <c r="B10" s="334" t="s">
        <v>286</v>
      </c>
      <c r="C10" s="333"/>
      <c r="D10" s="333"/>
      <c r="E10" s="228">
        <v>450000</v>
      </c>
      <c r="F10" s="224"/>
      <c r="G10" s="224"/>
    </row>
    <row r="11" spans="1:7" ht="16.5" customHeight="1">
      <c r="A11" s="140"/>
      <c r="B11" s="334"/>
      <c r="C11" s="335"/>
      <c r="D11" s="335"/>
      <c r="E11" s="151"/>
      <c r="F11" s="224"/>
      <c r="G11" s="224"/>
    </row>
    <row r="12" spans="1:5" ht="16.5" customHeight="1">
      <c r="A12" s="140"/>
      <c r="B12" s="331"/>
      <c r="C12" s="331"/>
      <c r="D12" s="331"/>
      <c r="E12" s="225"/>
    </row>
    <row r="13" spans="1:5" ht="16.5" customHeight="1">
      <c r="A13" s="140"/>
      <c r="B13" s="331"/>
      <c r="C13" s="331"/>
      <c r="D13" s="331"/>
      <c r="E13" s="202"/>
    </row>
    <row r="14" spans="1:5" ht="16.5" customHeight="1">
      <c r="A14" s="140"/>
      <c r="B14" s="331"/>
      <c r="C14" s="331"/>
      <c r="D14" s="331"/>
      <c r="E14" s="202"/>
    </row>
    <row r="15" spans="1:5" ht="16.5" customHeight="1">
      <c r="A15" s="140"/>
      <c r="B15" s="331"/>
      <c r="C15" s="331"/>
      <c r="D15" s="331"/>
      <c r="E15" s="202"/>
    </row>
    <row r="16" spans="1:5" ht="16.5" customHeight="1">
      <c r="A16" s="140"/>
      <c r="B16" s="331"/>
      <c r="C16" s="331"/>
      <c r="D16" s="331"/>
      <c r="E16" s="202"/>
    </row>
    <row r="17" spans="1:5" ht="16.5" customHeight="1">
      <c r="A17" s="140"/>
      <c r="B17" s="331"/>
      <c r="C17" s="331"/>
      <c r="D17" s="331"/>
      <c r="E17" s="202"/>
    </row>
    <row r="18" spans="1:5" ht="16.5" customHeight="1">
      <c r="A18" s="140"/>
      <c r="B18" s="331"/>
      <c r="C18" s="331"/>
      <c r="D18" s="331"/>
      <c r="E18" s="202"/>
    </row>
    <row r="19" spans="1:5" ht="16.5" customHeight="1">
      <c r="A19" s="140"/>
      <c r="B19" s="331"/>
      <c r="C19" s="331"/>
      <c r="D19" s="331"/>
      <c r="E19" s="202"/>
    </row>
    <row r="20" spans="1:5" ht="16.5" customHeight="1">
      <c r="A20" s="140"/>
      <c r="B20" s="331"/>
      <c r="C20" s="331"/>
      <c r="D20" s="331"/>
      <c r="E20" s="202"/>
    </row>
    <row r="21" spans="1:5" ht="16.5" customHeight="1">
      <c r="A21" s="140"/>
      <c r="B21" s="331"/>
      <c r="C21" s="331"/>
      <c r="D21" s="331"/>
      <c r="E21" s="202"/>
    </row>
    <row r="22" spans="1:5" ht="16.5" customHeight="1">
      <c r="A22" s="140"/>
      <c r="B22" s="331"/>
      <c r="C22" s="331"/>
      <c r="D22" s="331"/>
      <c r="E22" s="202"/>
    </row>
    <row r="23" spans="1:5" ht="16.5" customHeight="1">
      <c r="A23" s="140"/>
      <c r="B23" s="331"/>
      <c r="C23" s="331"/>
      <c r="D23" s="331"/>
      <c r="E23" s="202"/>
    </row>
    <row r="24" spans="1:5" ht="16.5" customHeight="1">
      <c r="A24" s="140"/>
      <c r="B24" s="331"/>
      <c r="C24" s="331"/>
      <c r="D24" s="331"/>
      <c r="E24" s="202"/>
    </row>
    <row r="25" spans="1:5" ht="16.5" customHeight="1">
      <c r="A25" s="140"/>
      <c r="B25" s="331"/>
      <c r="C25" s="331"/>
      <c r="D25" s="331"/>
      <c r="E25" s="202"/>
    </row>
    <row r="26" spans="1:5" ht="16.5" customHeight="1">
      <c r="A26" s="226"/>
      <c r="B26" s="331" t="s">
        <v>8</v>
      </c>
      <c r="C26" s="331"/>
      <c r="D26" s="331"/>
      <c r="E26" s="227">
        <f>SUM(E9:E25)</f>
        <v>1450000</v>
      </c>
    </row>
    <row r="27" spans="1:5" s="44" customFormat="1" ht="18.75">
      <c r="A27" s="180"/>
      <c r="B27" s="181"/>
      <c r="C27" s="182"/>
      <c r="D27" s="183"/>
      <c r="E27" s="184"/>
    </row>
    <row r="28" spans="1:5" ht="18.75">
      <c r="A28" s="10" t="s">
        <v>110</v>
      </c>
      <c r="B28" s="48"/>
      <c r="C28" s="79"/>
      <c r="D28" s="49"/>
      <c r="E28" s="51" t="s">
        <v>111</v>
      </c>
    </row>
    <row r="29" spans="1:5" s="43" customFormat="1" ht="12">
      <c r="A29" s="9"/>
      <c r="B29" s="50"/>
      <c r="C29" s="52"/>
      <c r="D29" s="36" t="s">
        <v>24</v>
      </c>
      <c r="E29" s="36" t="s">
        <v>19</v>
      </c>
    </row>
    <row r="30" spans="1:5" ht="18.75">
      <c r="A30" s="10" t="s">
        <v>3</v>
      </c>
      <c r="B30" s="10"/>
      <c r="C30" s="79"/>
      <c r="D30" s="49"/>
      <c r="E30" s="51" t="s">
        <v>112</v>
      </c>
    </row>
    <row r="31" spans="1:5" s="43" customFormat="1" ht="12">
      <c r="A31" s="11"/>
      <c r="B31" s="52"/>
      <c r="C31" s="52"/>
      <c r="D31" s="36" t="s">
        <v>24</v>
      </c>
      <c r="E31" s="36" t="s">
        <v>19</v>
      </c>
    </row>
    <row r="32" spans="1:3" s="45" customFormat="1" ht="12.75">
      <c r="A32" s="53"/>
      <c r="B32" s="12" t="s">
        <v>20</v>
      </c>
      <c r="C32" s="53"/>
    </row>
  </sheetData>
  <mergeCells count="20">
    <mergeCell ref="B15:D15"/>
    <mergeCell ref="B8:D8"/>
    <mergeCell ref="B9:D9"/>
    <mergeCell ref="B10:D10"/>
    <mergeCell ref="B11:D11"/>
    <mergeCell ref="B26:D26"/>
    <mergeCell ref="B20:D20"/>
    <mergeCell ref="B21:D21"/>
    <mergeCell ref="B22:D22"/>
    <mergeCell ref="B23:D23"/>
    <mergeCell ref="A5:E5"/>
    <mergeCell ref="B24:D24"/>
    <mergeCell ref="B25:D25"/>
    <mergeCell ref="B16:D16"/>
    <mergeCell ref="B17:D17"/>
    <mergeCell ref="B18:D18"/>
    <mergeCell ref="B19:D19"/>
    <mergeCell ref="B12:D12"/>
    <mergeCell ref="B13:D13"/>
    <mergeCell ref="B14:D14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3:G32"/>
  <sheetViews>
    <sheetView zoomScaleSheetLayoutView="100" workbookViewId="0" topLeftCell="A1">
      <selection activeCell="E9" sqref="E9"/>
    </sheetView>
  </sheetViews>
  <sheetFormatPr defaultColWidth="9.00390625" defaultRowHeight="12.75"/>
  <cols>
    <col min="1" max="1" width="3.75390625" style="39" customWidth="1"/>
    <col min="2" max="2" width="47.625" style="39" customWidth="1"/>
    <col min="3" max="3" width="10.00390625" style="39" customWidth="1"/>
    <col min="4" max="4" width="8.00390625" style="39" customWidth="1"/>
    <col min="5" max="5" width="15.625" style="39" customWidth="1"/>
    <col min="6" max="16384" width="9.125" style="39" customWidth="1"/>
  </cols>
  <sheetData>
    <row r="3" spans="1:5" ht="37.5">
      <c r="A3" s="37" t="s">
        <v>260</v>
      </c>
      <c r="B3" s="86"/>
      <c r="C3" s="86"/>
      <c r="D3" s="86"/>
      <c r="E3" s="86"/>
    </row>
    <row r="4" spans="1:5" ht="18.75">
      <c r="A4" s="218" t="s">
        <v>40</v>
      </c>
      <c r="B4" s="38"/>
      <c r="C4" s="38"/>
      <c r="D4" s="38"/>
      <c r="E4" s="38"/>
    </row>
    <row r="5" spans="1:5" ht="33.75" customHeight="1">
      <c r="A5" s="302" t="s">
        <v>113</v>
      </c>
      <c r="B5" s="302"/>
      <c r="C5" s="302"/>
      <c r="D5" s="302"/>
      <c r="E5" s="302"/>
    </row>
    <row r="6" spans="1:5" s="45" customFormat="1" ht="12.75">
      <c r="A6" s="219" t="s">
        <v>28</v>
      </c>
      <c r="B6" s="220"/>
      <c r="C6" s="221"/>
      <c r="D6" s="221"/>
      <c r="E6" s="221"/>
    </row>
    <row r="7" s="43" customFormat="1" ht="12">
      <c r="E7" s="222" t="s">
        <v>0</v>
      </c>
    </row>
    <row r="8" spans="1:5" s="88" customFormat="1" ht="31.5">
      <c r="A8" s="83" t="s">
        <v>4</v>
      </c>
      <c r="B8" s="329" t="s">
        <v>99</v>
      </c>
      <c r="C8" s="329"/>
      <c r="D8" s="329"/>
      <c r="E8" s="223" t="s">
        <v>323</v>
      </c>
    </row>
    <row r="9" spans="1:7" ht="36" customHeight="1">
      <c r="A9" s="140">
        <v>1</v>
      </c>
      <c r="B9" s="332" t="s">
        <v>285</v>
      </c>
      <c r="C9" s="333"/>
      <c r="D9" s="333"/>
      <c r="E9" s="228">
        <v>70000</v>
      </c>
      <c r="F9" s="224"/>
      <c r="G9" s="224"/>
    </row>
    <row r="10" spans="1:7" ht="18.75">
      <c r="A10" s="140"/>
      <c r="B10" s="334"/>
      <c r="C10" s="333"/>
      <c r="D10" s="333"/>
      <c r="E10" s="228"/>
      <c r="F10" s="224"/>
      <c r="G10" s="224"/>
    </row>
    <row r="11" spans="1:7" ht="16.5" customHeight="1">
      <c r="A11" s="140"/>
      <c r="B11" s="334"/>
      <c r="C11" s="335"/>
      <c r="D11" s="335"/>
      <c r="E11" s="151"/>
      <c r="F11" s="224"/>
      <c r="G11" s="224"/>
    </row>
    <row r="12" spans="1:5" ht="16.5" customHeight="1">
      <c r="A12" s="140"/>
      <c r="B12" s="331"/>
      <c r="C12" s="331"/>
      <c r="D12" s="331"/>
      <c r="E12" s="225"/>
    </row>
    <row r="13" spans="1:5" ht="16.5" customHeight="1">
      <c r="A13" s="140"/>
      <c r="B13" s="331"/>
      <c r="C13" s="331"/>
      <c r="D13" s="331"/>
      <c r="E13" s="202"/>
    </row>
    <row r="14" spans="1:5" ht="16.5" customHeight="1">
      <c r="A14" s="140"/>
      <c r="B14" s="331"/>
      <c r="C14" s="331"/>
      <c r="D14" s="331"/>
      <c r="E14" s="202"/>
    </row>
    <row r="15" spans="1:5" ht="16.5" customHeight="1">
      <c r="A15" s="140"/>
      <c r="B15" s="331"/>
      <c r="C15" s="331"/>
      <c r="D15" s="331"/>
      <c r="E15" s="202"/>
    </row>
    <row r="16" spans="1:5" ht="16.5" customHeight="1">
      <c r="A16" s="140"/>
      <c r="B16" s="331"/>
      <c r="C16" s="331"/>
      <c r="D16" s="331"/>
      <c r="E16" s="202"/>
    </row>
    <row r="17" spans="1:5" ht="16.5" customHeight="1">
      <c r="A17" s="140"/>
      <c r="B17" s="331"/>
      <c r="C17" s="331"/>
      <c r="D17" s="331"/>
      <c r="E17" s="202"/>
    </row>
    <row r="18" spans="1:5" ht="16.5" customHeight="1">
      <c r="A18" s="140"/>
      <c r="B18" s="331"/>
      <c r="C18" s="331"/>
      <c r="D18" s="331"/>
      <c r="E18" s="202"/>
    </row>
    <row r="19" spans="1:5" ht="16.5" customHeight="1">
      <c r="A19" s="140"/>
      <c r="B19" s="331"/>
      <c r="C19" s="331"/>
      <c r="D19" s="331"/>
      <c r="E19" s="202"/>
    </row>
    <row r="20" spans="1:5" ht="16.5" customHeight="1">
      <c r="A20" s="140"/>
      <c r="B20" s="331"/>
      <c r="C20" s="331"/>
      <c r="D20" s="331"/>
      <c r="E20" s="202"/>
    </row>
    <row r="21" spans="1:5" ht="16.5" customHeight="1">
      <c r="A21" s="140"/>
      <c r="B21" s="331"/>
      <c r="C21" s="331"/>
      <c r="D21" s="331"/>
      <c r="E21" s="202"/>
    </row>
    <row r="22" spans="1:5" ht="16.5" customHeight="1">
      <c r="A22" s="140"/>
      <c r="B22" s="331"/>
      <c r="C22" s="331"/>
      <c r="D22" s="331"/>
      <c r="E22" s="202"/>
    </row>
    <row r="23" spans="1:5" ht="16.5" customHeight="1">
      <c r="A23" s="140"/>
      <c r="B23" s="331"/>
      <c r="C23" s="331"/>
      <c r="D23" s="331"/>
      <c r="E23" s="202"/>
    </row>
    <row r="24" spans="1:5" ht="16.5" customHeight="1">
      <c r="A24" s="140"/>
      <c r="B24" s="331"/>
      <c r="C24" s="331"/>
      <c r="D24" s="331"/>
      <c r="E24" s="202"/>
    </row>
    <row r="25" spans="1:5" ht="16.5" customHeight="1">
      <c r="A25" s="140"/>
      <c r="B25" s="331"/>
      <c r="C25" s="331"/>
      <c r="D25" s="331"/>
      <c r="E25" s="202"/>
    </row>
    <row r="26" spans="1:5" ht="16.5" customHeight="1">
      <c r="A26" s="226"/>
      <c r="B26" s="331" t="s">
        <v>8</v>
      </c>
      <c r="C26" s="331"/>
      <c r="D26" s="331"/>
      <c r="E26" s="227">
        <f>SUM(E9:E25)</f>
        <v>70000</v>
      </c>
    </row>
    <row r="27" spans="1:5" s="44" customFormat="1" ht="18.75">
      <c r="A27" s="180"/>
      <c r="B27" s="181"/>
      <c r="C27" s="182"/>
      <c r="D27" s="183"/>
      <c r="E27" s="184"/>
    </row>
    <row r="28" spans="1:5" ht="18.75">
      <c r="A28" s="10" t="s">
        <v>110</v>
      </c>
      <c r="B28" s="48"/>
      <c r="C28" s="79"/>
      <c r="D28" s="49"/>
      <c r="E28" s="51" t="s">
        <v>111</v>
      </c>
    </row>
    <row r="29" spans="1:5" s="43" customFormat="1" ht="12">
      <c r="A29" s="9"/>
      <c r="B29" s="50"/>
      <c r="C29" s="52"/>
      <c r="D29" s="36" t="s">
        <v>24</v>
      </c>
      <c r="E29" s="36" t="s">
        <v>19</v>
      </c>
    </row>
    <row r="30" spans="1:5" ht="18.75">
      <c r="A30" s="10" t="s">
        <v>3</v>
      </c>
      <c r="B30" s="10"/>
      <c r="C30" s="79"/>
      <c r="D30" s="49"/>
      <c r="E30" s="51" t="s">
        <v>112</v>
      </c>
    </row>
    <row r="31" spans="1:5" s="43" customFormat="1" ht="12">
      <c r="A31" s="11"/>
      <c r="B31" s="52"/>
      <c r="C31" s="52"/>
      <c r="D31" s="36" t="s">
        <v>24</v>
      </c>
      <c r="E31" s="36" t="s">
        <v>19</v>
      </c>
    </row>
    <row r="32" spans="1:3" s="45" customFormat="1" ht="12.75">
      <c r="A32" s="53"/>
      <c r="B32" s="12" t="s">
        <v>20</v>
      </c>
      <c r="C32" s="53"/>
    </row>
  </sheetData>
  <mergeCells count="20">
    <mergeCell ref="A5:E5"/>
    <mergeCell ref="B24:D24"/>
    <mergeCell ref="B25:D25"/>
    <mergeCell ref="B16:D16"/>
    <mergeCell ref="B17:D17"/>
    <mergeCell ref="B18:D18"/>
    <mergeCell ref="B19:D19"/>
    <mergeCell ref="B12:D12"/>
    <mergeCell ref="B13:D13"/>
    <mergeCell ref="B14:D14"/>
    <mergeCell ref="B26:D26"/>
    <mergeCell ref="B20:D20"/>
    <mergeCell ref="B21:D21"/>
    <mergeCell ref="B22:D22"/>
    <mergeCell ref="B23:D23"/>
    <mergeCell ref="B15:D15"/>
    <mergeCell ref="B8:D8"/>
    <mergeCell ref="B9:D9"/>
    <mergeCell ref="B10:D10"/>
    <mergeCell ref="B11:D11"/>
  </mergeCells>
  <printOptions/>
  <pageMargins left="0.7874015748031497" right="0.1968503937007874" top="0.3937007874015748" bottom="0.3937007874015748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3:E29"/>
  <sheetViews>
    <sheetView zoomScaleSheetLayoutView="100" workbookViewId="0" topLeftCell="A1">
      <selection activeCell="C9" sqref="C9"/>
    </sheetView>
  </sheetViews>
  <sheetFormatPr defaultColWidth="9.00390625" defaultRowHeight="12.75"/>
  <cols>
    <col min="1" max="1" width="3.875" style="39" customWidth="1"/>
    <col min="2" max="2" width="49.625" style="39" customWidth="1"/>
    <col min="3" max="3" width="8.75390625" style="39" customWidth="1"/>
    <col min="4" max="4" width="10.375" style="39" customWidth="1"/>
    <col min="5" max="5" width="14.125" style="39" customWidth="1"/>
    <col min="6" max="16384" width="9.125" style="39" customWidth="1"/>
  </cols>
  <sheetData>
    <row r="3" spans="1:5" ht="37.5">
      <c r="A3" s="253" t="s">
        <v>278</v>
      </c>
      <c r="B3" s="86"/>
      <c r="C3" s="86"/>
      <c r="D3" s="86"/>
      <c r="E3" s="86"/>
    </row>
    <row r="4" spans="1:5" ht="18.75">
      <c r="A4" s="56" t="s">
        <v>53</v>
      </c>
      <c r="B4" s="87"/>
      <c r="C4" s="87"/>
      <c r="D4" s="87"/>
      <c r="E4" s="87"/>
    </row>
    <row r="5" spans="1:5" s="88" customFormat="1" ht="38.25" customHeight="1">
      <c r="A5" s="302" t="s">
        <v>113</v>
      </c>
      <c r="B5" s="302"/>
      <c r="C5" s="302"/>
      <c r="D5" s="302"/>
      <c r="E5" s="302"/>
    </row>
    <row r="6" spans="1:5" s="43" customFormat="1" ht="12">
      <c r="A6" s="41" t="s">
        <v>28</v>
      </c>
      <c r="B6" s="42"/>
      <c r="C6" s="127"/>
      <c r="D6" s="127"/>
      <c r="E6" s="127"/>
    </row>
    <row r="7" s="88" customFormat="1" ht="15.75">
      <c r="E7" s="89" t="s">
        <v>0</v>
      </c>
    </row>
    <row r="8" spans="1:5" ht="18.75">
      <c r="A8" s="322" t="s">
        <v>4</v>
      </c>
      <c r="B8" s="294" t="s">
        <v>51</v>
      </c>
      <c r="C8" s="128" t="s">
        <v>322</v>
      </c>
      <c r="D8" s="129"/>
      <c r="E8" s="130"/>
    </row>
    <row r="9" spans="1:5" ht="62.25">
      <c r="A9" s="293"/>
      <c r="B9" s="295"/>
      <c r="C9" s="132" t="s">
        <v>5</v>
      </c>
      <c r="D9" s="132" t="s">
        <v>6</v>
      </c>
      <c r="E9" s="133" t="s">
        <v>7</v>
      </c>
    </row>
    <row r="10" spans="1:5" ht="18.75">
      <c r="A10" s="81">
        <v>1</v>
      </c>
      <c r="B10" s="190">
        <v>2</v>
      </c>
      <c r="C10" s="191">
        <v>3</v>
      </c>
      <c r="D10" s="131">
        <v>4</v>
      </c>
      <c r="E10" s="134">
        <v>5</v>
      </c>
    </row>
    <row r="11" spans="1:5" ht="37.5">
      <c r="A11" s="149" t="s">
        <v>106</v>
      </c>
      <c r="B11" s="152" t="s">
        <v>279</v>
      </c>
      <c r="C11" s="192">
        <v>1</v>
      </c>
      <c r="D11" s="192">
        <f>E11/C11</f>
        <v>5000</v>
      </c>
      <c r="E11" s="192">
        <v>5000</v>
      </c>
    </row>
    <row r="12" spans="1:5" ht="18.75">
      <c r="A12" s="149"/>
      <c r="B12" s="149"/>
      <c r="C12" s="192"/>
      <c r="D12" s="192"/>
      <c r="E12" s="192"/>
    </row>
    <row r="13" spans="1:5" ht="18.75">
      <c r="A13" s="149"/>
      <c r="B13" s="49"/>
      <c r="C13" s="193"/>
      <c r="D13" s="192"/>
      <c r="E13" s="192"/>
    </row>
    <row r="14" spans="1:5" ht="18.75">
      <c r="A14" s="186"/>
      <c r="B14" s="49"/>
      <c r="C14" s="193"/>
      <c r="D14" s="194"/>
      <c r="E14" s="192"/>
    </row>
    <row r="15" spans="1:5" ht="18.75">
      <c r="A15" s="186"/>
      <c r="B15" s="49"/>
      <c r="C15" s="193"/>
      <c r="D15" s="194"/>
      <c r="E15" s="192"/>
    </row>
    <row r="16" spans="1:5" ht="18.75">
      <c r="A16" s="186"/>
      <c r="B16" s="49"/>
      <c r="C16" s="193"/>
      <c r="D16" s="194"/>
      <c r="E16" s="192"/>
    </row>
    <row r="17" spans="1:5" ht="18.75">
      <c r="A17" s="186"/>
      <c r="B17" s="49"/>
      <c r="C17" s="193"/>
      <c r="D17" s="194"/>
      <c r="E17" s="192"/>
    </row>
    <row r="18" spans="1:5" ht="18.75">
      <c r="A18" s="186"/>
      <c r="B18" s="49"/>
      <c r="C18" s="193"/>
      <c r="D18" s="194"/>
      <c r="E18" s="192"/>
    </row>
    <row r="19" spans="1:5" ht="18.75">
      <c r="A19" s="186"/>
      <c r="B19" s="49"/>
      <c r="C19" s="193"/>
      <c r="D19" s="194"/>
      <c r="E19" s="192"/>
    </row>
    <row r="20" spans="1:5" ht="18.75">
      <c r="A20" s="186"/>
      <c r="B20" s="49"/>
      <c r="C20" s="193"/>
      <c r="D20" s="194"/>
      <c r="E20" s="192"/>
    </row>
    <row r="21" spans="1:5" ht="18.75">
      <c r="A21" s="186"/>
      <c r="B21" s="49"/>
      <c r="C21" s="193"/>
      <c r="D21" s="194"/>
      <c r="E21" s="192"/>
    </row>
    <row r="22" spans="1:5" ht="18.75">
      <c r="A22" s="186"/>
      <c r="B22" s="49"/>
      <c r="C22" s="193"/>
      <c r="D22" s="194"/>
      <c r="E22" s="192"/>
    </row>
    <row r="23" spans="1:5" s="44" customFormat="1" ht="18.75">
      <c r="A23" s="153"/>
      <c r="B23" s="154" t="s">
        <v>8</v>
      </c>
      <c r="C23" s="155">
        <f>SUM(C11:C22)</f>
        <v>1</v>
      </c>
      <c r="D23" s="155"/>
      <c r="E23" s="95">
        <f>SUM(E11:E22)</f>
        <v>5000</v>
      </c>
    </row>
    <row r="24" spans="1:5" s="44" customFormat="1" ht="18.75">
      <c r="A24" s="180"/>
      <c r="B24" s="181"/>
      <c r="C24" s="182"/>
      <c r="D24" s="183"/>
      <c r="E24" s="184"/>
    </row>
    <row r="25" spans="1:5" ht="18.75">
      <c r="A25" s="10" t="s">
        <v>110</v>
      </c>
      <c r="B25" s="48"/>
      <c r="C25" s="49"/>
      <c r="D25" s="300" t="s">
        <v>111</v>
      </c>
      <c r="E25" s="300"/>
    </row>
    <row r="26" spans="1:5" ht="18.75">
      <c r="A26" s="9"/>
      <c r="B26" s="50"/>
      <c r="C26" s="36" t="s">
        <v>24</v>
      </c>
      <c r="D26" s="36" t="s">
        <v>19</v>
      </c>
      <c r="E26" s="36"/>
    </row>
    <row r="27" spans="1:5" ht="18.75">
      <c r="A27" s="301" t="s">
        <v>3</v>
      </c>
      <c r="B27" s="301"/>
      <c r="C27" s="49"/>
      <c r="D27" s="300" t="s">
        <v>112</v>
      </c>
      <c r="E27" s="300"/>
    </row>
    <row r="28" spans="1:5" ht="18.75">
      <c r="A28" s="20"/>
      <c r="B28" s="43"/>
      <c r="C28" s="36" t="s">
        <v>24</v>
      </c>
      <c r="D28" s="36" t="s">
        <v>19</v>
      </c>
      <c r="E28" s="36"/>
    </row>
    <row r="29" spans="1:5" ht="18.75">
      <c r="A29" s="45"/>
      <c r="B29" s="8" t="s">
        <v>20</v>
      </c>
      <c r="C29" s="45"/>
      <c r="D29" s="45"/>
      <c r="E29" s="45"/>
    </row>
  </sheetData>
  <mergeCells count="6">
    <mergeCell ref="A5:E5"/>
    <mergeCell ref="A27:B27"/>
    <mergeCell ref="D27:E27"/>
    <mergeCell ref="A8:A9"/>
    <mergeCell ref="B8:B9"/>
    <mergeCell ref="D25:E25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3:H25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47.125" style="22" customWidth="1"/>
    <col min="2" max="3" width="20.75390625" style="22" customWidth="1"/>
    <col min="4" max="4" width="19.75390625" style="22" customWidth="1"/>
    <col min="5" max="5" width="18.25390625" style="22" customWidth="1"/>
    <col min="6" max="6" width="15.375" style="22" customWidth="1"/>
    <col min="7" max="7" width="19.00390625" style="22" customWidth="1"/>
    <col min="8" max="8" width="20.875" style="22" customWidth="1"/>
    <col min="9" max="16384" width="9.125" style="22" customWidth="1"/>
  </cols>
  <sheetData>
    <row r="3" spans="1:8" s="1" customFormat="1" ht="18.75">
      <c r="A3" s="3" t="s">
        <v>330</v>
      </c>
      <c r="B3" s="2"/>
      <c r="C3" s="2"/>
      <c r="D3" s="2"/>
      <c r="E3" s="2"/>
      <c r="F3" s="2"/>
      <c r="G3" s="2"/>
      <c r="H3" s="2"/>
    </row>
    <row r="4" spans="1:8" s="1" customFormat="1" ht="18.75">
      <c r="A4" s="18" t="s">
        <v>53</v>
      </c>
      <c r="B4" s="19"/>
      <c r="C4" s="19"/>
      <c r="D4" s="19"/>
      <c r="E4" s="19"/>
      <c r="F4" s="19"/>
      <c r="G4" s="19"/>
      <c r="H4" s="19"/>
    </row>
    <row r="5" spans="1:8" s="1" customFormat="1" ht="18.75">
      <c r="A5" s="302" t="s">
        <v>113</v>
      </c>
      <c r="B5" s="302"/>
      <c r="C5" s="302"/>
      <c r="D5" s="302"/>
      <c r="E5" s="302"/>
      <c r="F5" s="312"/>
      <c r="G5" s="312"/>
      <c r="H5" s="312"/>
    </row>
    <row r="6" spans="1:8" s="13" customFormat="1" ht="12">
      <c r="A6" s="16" t="s">
        <v>28</v>
      </c>
      <c r="B6" s="17"/>
      <c r="C6" s="17"/>
      <c r="D6" s="17"/>
      <c r="E6" s="17"/>
      <c r="F6" s="17"/>
      <c r="G6" s="17"/>
      <c r="H6" s="17"/>
    </row>
    <row r="7" spans="3:4" s="4" customFormat="1" ht="15.75">
      <c r="C7" s="6"/>
      <c r="D7" s="6"/>
    </row>
    <row r="8" spans="1:8" s="23" customFormat="1" ht="15.75">
      <c r="A8" s="21"/>
      <c r="B8" s="22"/>
      <c r="C8" s="22"/>
      <c r="D8" s="22"/>
      <c r="E8" s="22"/>
      <c r="F8" s="22"/>
      <c r="G8" s="22"/>
      <c r="H8" s="6" t="s">
        <v>0</v>
      </c>
    </row>
    <row r="9" spans="1:8" s="23" customFormat="1" ht="94.5" customHeight="1">
      <c r="A9" s="24" t="s">
        <v>69</v>
      </c>
      <c r="B9" s="24" t="s">
        <v>96</v>
      </c>
      <c r="C9" s="24" t="s">
        <v>70</v>
      </c>
      <c r="D9" s="24" t="s">
        <v>80</v>
      </c>
      <c r="E9" s="24" t="s">
        <v>81</v>
      </c>
      <c r="F9" s="24" t="s">
        <v>82</v>
      </c>
      <c r="G9" s="24" t="s">
        <v>83</v>
      </c>
      <c r="H9" s="24" t="s">
        <v>84</v>
      </c>
    </row>
    <row r="10" spans="1:8" s="23" customFormat="1" ht="31.5">
      <c r="A10" s="25">
        <v>1</v>
      </c>
      <c r="B10" s="25">
        <v>2</v>
      </c>
      <c r="C10" s="25">
        <v>3</v>
      </c>
      <c r="D10" s="25" t="s">
        <v>85</v>
      </c>
      <c r="E10" s="25" t="s">
        <v>86</v>
      </c>
      <c r="F10" s="25" t="s">
        <v>78</v>
      </c>
      <c r="G10" s="25">
        <v>7</v>
      </c>
      <c r="H10" s="25" t="s">
        <v>79</v>
      </c>
    </row>
    <row r="11" spans="1:8" s="23" customFormat="1" ht="15.75">
      <c r="A11" s="108" t="s">
        <v>184</v>
      </c>
      <c r="B11" s="109">
        <v>1659.6</v>
      </c>
      <c r="C11" s="28">
        <v>171</v>
      </c>
      <c r="D11" s="27">
        <f>IF(C11=0,0,B11/C11)</f>
        <v>9.71</v>
      </c>
      <c r="E11" s="25">
        <v>240</v>
      </c>
      <c r="F11" s="25">
        <f>D11*E11</f>
        <v>2330.4</v>
      </c>
      <c r="G11" s="32">
        <v>1</v>
      </c>
      <c r="H11" s="28">
        <f>F11*G11</f>
        <v>2330</v>
      </c>
    </row>
    <row r="12" spans="1:8" s="23" customFormat="1" ht="15.75">
      <c r="A12" s="108" t="s">
        <v>185</v>
      </c>
      <c r="B12" s="109">
        <v>2017.5</v>
      </c>
      <c r="C12" s="28">
        <v>171</v>
      </c>
      <c r="D12" s="27">
        <f>IF(C12=0,0,B12/C12)</f>
        <v>11.8</v>
      </c>
      <c r="E12" s="25">
        <v>240</v>
      </c>
      <c r="F12" s="25">
        <f>D12*E12</f>
        <v>2832</v>
      </c>
      <c r="G12" s="32">
        <v>2</v>
      </c>
      <c r="H12" s="28">
        <f>F12*G12</f>
        <v>5664</v>
      </c>
    </row>
    <row r="13" spans="1:8" s="23" customFormat="1" ht="15.75">
      <c r="A13" s="26"/>
      <c r="B13" s="27"/>
      <c r="C13" s="28"/>
      <c r="D13" s="27"/>
      <c r="E13" s="25"/>
      <c r="F13" s="25"/>
      <c r="G13" s="32"/>
      <c r="H13" s="28"/>
    </row>
    <row r="14" spans="1:8" s="23" customFormat="1" ht="15.75">
      <c r="A14" s="26"/>
      <c r="B14" s="27"/>
      <c r="C14" s="28"/>
      <c r="D14" s="27"/>
      <c r="E14" s="25"/>
      <c r="F14" s="25"/>
      <c r="G14" s="32"/>
      <c r="H14" s="28"/>
    </row>
    <row r="15" spans="1:8" s="23" customFormat="1" ht="15.75">
      <c r="A15" s="26"/>
      <c r="B15" s="27"/>
      <c r="C15" s="28"/>
      <c r="D15" s="27"/>
      <c r="E15" s="25"/>
      <c r="F15" s="25"/>
      <c r="G15" s="32"/>
      <c r="H15" s="28"/>
    </row>
    <row r="16" spans="1:8" s="23" customFormat="1" ht="15.75">
      <c r="A16" s="26"/>
      <c r="B16" s="27"/>
      <c r="C16" s="28"/>
      <c r="D16" s="27"/>
      <c r="E16" s="25"/>
      <c r="F16" s="25"/>
      <c r="G16" s="32"/>
      <c r="H16" s="28"/>
    </row>
    <row r="17" spans="1:8" s="23" customFormat="1" ht="15.75">
      <c r="A17" s="29" t="s">
        <v>8</v>
      </c>
      <c r="B17" s="30"/>
      <c r="C17" s="30"/>
      <c r="D17" s="30"/>
      <c r="E17" s="31"/>
      <c r="F17" s="30"/>
      <c r="G17" s="33">
        <f>SUM(G11:G16)</f>
        <v>3</v>
      </c>
      <c r="H17" s="250">
        <f>SUM(H11:H16)</f>
        <v>7994</v>
      </c>
    </row>
    <row r="21" spans="1:7" s="39" customFormat="1" ht="18.75">
      <c r="A21" s="10" t="s">
        <v>110</v>
      </c>
      <c r="B21" s="48"/>
      <c r="E21" s="49"/>
      <c r="F21" s="300" t="s">
        <v>111</v>
      </c>
      <c r="G21" s="300"/>
    </row>
    <row r="22" spans="1:7" s="43" customFormat="1" ht="12">
      <c r="A22" s="9"/>
      <c r="B22" s="50"/>
      <c r="E22" s="36" t="s">
        <v>24</v>
      </c>
      <c r="F22" s="36" t="s">
        <v>19</v>
      </c>
      <c r="G22" s="36"/>
    </row>
    <row r="23" spans="1:7" s="39" customFormat="1" ht="18.75">
      <c r="A23" s="10" t="s">
        <v>3</v>
      </c>
      <c r="B23" s="10"/>
      <c r="E23" s="49"/>
      <c r="F23" s="300" t="s">
        <v>112</v>
      </c>
      <c r="G23" s="300"/>
    </row>
    <row r="24" spans="1:7" s="43" customFormat="1" ht="12">
      <c r="A24" s="11"/>
      <c r="B24" s="52"/>
      <c r="E24" s="36" t="s">
        <v>24</v>
      </c>
      <c r="F24" s="36" t="s">
        <v>19</v>
      </c>
      <c r="G24" s="36"/>
    </row>
    <row r="25" s="45" customFormat="1" ht="12.75">
      <c r="A25" s="34" t="s">
        <v>20</v>
      </c>
    </row>
  </sheetData>
  <mergeCells count="3">
    <mergeCell ref="F21:G21"/>
    <mergeCell ref="F23:G23"/>
    <mergeCell ref="A5:H5"/>
  </mergeCells>
  <printOptions horizontalCentered="1"/>
  <pageMargins left="0.6" right="0.57" top="0.87" bottom="0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3:J24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23.00390625" style="104" customWidth="1"/>
    <col min="2" max="3" width="20.75390625" style="104" customWidth="1"/>
    <col min="4" max="4" width="19.75390625" style="104" customWidth="1"/>
    <col min="5" max="5" width="18.25390625" style="104" customWidth="1"/>
    <col min="6" max="8" width="15.375" style="104" customWidth="1"/>
    <col min="9" max="9" width="19.00390625" style="104" customWidth="1"/>
    <col min="10" max="10" width="20.875" style="104" customWidth="1"/>
    <col min="11" max="16384" width="9.125" style="104" customWidth="1"/>
  </cols>
  <sheetData>
    <row r="1" ht="21.75" customHeight="1"/>
    <row r="2" ht="21.75" customHeight="1"/>
    <row r="3" spans="1:10" s="39" customFormat="1" ht="18.75">
      <c r="A3" s="85" t="s">
        <v>329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39" customFormat="1" ht="18.75">
      <c r="A4" s="56" t="s">
        <v>53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s="39" customFormat="1" ht="18.75">
      <c r="A5" s="302" t="s">
        <v>113</v>
      </c>
      <c r="B5" s="302"/>
      <c r="C5" s="302"/>
      <c r="D5" s="302"/>
      <c r="E5" s="302"/>
      <c r="F5" s="312"/>
      <c r="G5" s="312"/>
      <c r="H5" s="312"/>
      <c r="I5" s="312"/>
      <c r="J5" s="312"/>
    </row>
    <row r="6" spans="1:10" s="43" customFormat="1" ht="12">
      <c r="A6" s="41" t="s">
        <v>28</v>
      </c>
      <c r="B6" s="42"/>
      <c r="C6" s="42"/>
      <c r="D6" s="42"/>
      <c r="E6" s="42"/>
      <c r="F6" s="42"/>
      <c r="G6" s="42"/>
      <c r="H6" s="42"/>
      <c r="I6" s="42"/>
      <c r="J6" s="42"/>
    </row>
    <row r="7" spans="3:4" s="88" customFormat="1" ht="15.75">
      <c r="C7" s="89"/>
      <c r="D7" s="89"/>
    </row>
    <row r="8" spans="1:10" s="105" customFormat="1" ht="15.75">
      <c r="A8" s="103"/>
      <c r="B8" s="104"/>
      <c r="C8" s="104"/>
      <c r="D8" s="104"/>
      <c r="E8" s="104"/>
      <c r="F8" s="104"/>
      <c r="G8" s="104"/>
      <c r="H8" s="104"/>
      <c r="I8" s="104"/>
      <c r="J8" s="89" t="s">
        <v>0</v>
      </c>
    </row>
    <row r="9" spans="1:10" s="105" customFormat="1" ht="94.5">
      <c r="A9" s="106" t="s">
        <v>69</v>
      </c>
      <c r="B9" s="106" t="s">
        <v>96</v>
      </c>
      <c r="C9" s="106" t="s">
        <v>87</v>
      </c>
      <c r="D9" s="106" t="s">
        <v>88</v>
      </c>
      <c r="E9" s="106" t="s">
        <v>302</v>
      </c>
      <c r="F9" s="106" t="s">
        <v>303</v>
      </c>
      <c r="G9" s="106" t="s">
        <v>304</v>
      </c>
      <c r="H9" s="106" t="s">
        <v>305</v>
      </c>
      <c r="I9" s="106" t="s">
        <v>89</v>
      </c>
      <c r="J9" s="106" t="s">
        <v>90</v>
      </c>
    </row>
    <row r="10" spans="1:10" s="105" customFormat="1" ht="15.75">
      <c r="A10" s="107">
        <v>1</v>
      </c>
      <c r="B10" s="107">
        <v>2</v>
      </c>
      <c r="C10" s="107">
        <v>3</v>
      </c>
      <c r="D10" s="107" t="s">
        <v>85</v>
      </c>
      <c r="E10" s="107">
        <v>5</v>
      </c>
      <c r="F10" s="107">
        <v>6</v>
      </c>
      <c r="G10" s="107">
        <v>5</v>
      </c>
      <c r="H10" s="107">
        <v>6</v>
      </c>
      <c r="I10" s="107">
        <v>7</v>
      </c>
      <c r="J10" s="107" t="s">
        <v>306</v>
      </c>
    </row>
    <row r="11" spans="1:10" ht="15.75">
      <c r="A11" s="108" t="s">
        <v>186</v>
      </c>
      <c r="B11" s="109">
        <v>3369</v>
      </c>
      <c r="C11" s="110">
        <v>22</v>
      </c>
      <c r="D11" s="109">
        <f>IF(C11=0,0,B11/C11)</f>
        <v>153.14</v>
      </c>
      <c r="E11" s="110">
        <v>21</v>
      </c>
      <c r="F11" s="110">
        <v>15</v>
      </c>
      <c r="G11" s="110"/>
      <c r="H11" s="110"/>
      <c r="I11" s="111">
        <v>5</v>
      </c>
      <c r="J11" s="251">
        <f>D11*F11*I11</f>
        <v>11486</v>
      </c>
    </row>
    <row r="12" spans="1:10" ht="15.75">
      <c r="A12" s="108" t="s">
        <v>162</v>
      </c>
      <c r="B12" s="109">
        <v>3369</v>
      </c>
      <c r="C12" s="110">
        <v>31</v>
      </c>
      <c r="D12" s="109">
        <f>IF(C12=0,0,B12/C12)</f>
        <v>108.68</v>
      </c>
      <c r="E12" s="110">
        <v>21</v>
      </c>
      <c r="F12" s="110">
        <v>21</v>
      </c>
      <c r="G12" s="110"/>
      <c r="H12" s="110"/>
      <c r="I12" s="111">
        <v>5</v>
      </c>
      <c r="J12" s="251">
        <f>D12*F12*I12</f>
        <v>11411</v>
      </c>
    </row>
    <row r="13" spans="1:10" ht="15.75">
      <c r="A13" s="108" t="s">
        <v>186</v>
      </c>
      <c r="B13" s="109">
        <v>3369</v>
      </c>
      <c r="C13" s="110">
        <v>22</v>
      </c>
      <c r="D13" s="109">
        <f>IF(C13=0,0,B13/C13)</f>
        <v>153.14</v>
      </c>
      <c r="E13" s="110"/>
      <c r="F13" s="110"/>
      <c r="G13" s="110">
        <v>21</v>
      </c>
      <c r="H13" s="110">
        <v>15</v>
      </c>
      <c r="I13" s="111">
        <v>5</v>
      </c>
      <c r="J13" s="251">
        <f>D13*H13*I13</f>
        <v>11486</v>
      </c>
    </row>
    <row r="14" spans="1:10" ht="15.75">
      <c r="A14" s="108" t="s">
        <v>162</v>
      </c>
      <c r="B14" s="109">
        <v>3369</v>
      </c>
      <c r="C14" s="110">
        <v>31</v>
      </c>
      <c r="D14" s="109">
        <f>IF(C14=0,0,B14/C14)</f>
        <v>108.68</v>
      </c>
      <c r="E14" s="110"/>
      <c r="F14" s="110"/>
      <c r="G14" s="110">
        <v>21</v>
      </c>
      <c r="H14" s="110">
        <v>21</v>
      </c>
      <c r="I14" s="111">
        <v>5</v>
      </c>
      <c r="J14" s="251">
        <f>D14*H14*I14</f>
        <v>11411</v>
      </c>
    </row>
    <row r="15" spans="1:10" ht="15.75">
      <c r="A15" s="108"/>
      <c r="B15" s="109"/>
      <c r="C15" s="110"/>
      <c r="D15" s="109">
        <f>IF(C15=0,0,B15/C15)</f>
        <v>0</v>
      </c>
      <c r="E15" s="110"/>
      <c r="F15" s="110"/>
      <c r="G15" s="110"/>
      <c r="H15" s="110"/>
      <c r="I15" s="111"/>
      <c r="J15" s="251">
        <f>D15*F15*I15*50/100</f>
        <v>0</v>
      </c>
    </row>
    <row r="16" spans="1:10" s="105" customFormat="1" ht="15.75">
      <c r="A16" s="112" t="s">
        <v>8</v>
      </c>
      <c r="B16" s="113"/>
      <c r="C16" s="113"/>
      <c r="D16" s="113"/>
      <c r="E16" s="114"/>
      <c r="F16" s="113"/>
      <c r="G16" s="113"/>
      <c r="H16" s="113"/>
      <c r="I16" s="115">
        <f>SUM(I11:I15)</f>
        <v>20</v>
      </c>
      <c r="J16" s="249">
        <f>SUM(J9:J15)</f>
        <v>45794</v>
      </c>
    </row>
    <row r="20" spans="1:9" s="39" customFormat="1" ht="18.75">
      <c r="A20" s="10" t="s">
        <v>110</v>
      </c>
      <c r="B20" s="48"/>
      <c r="E20" s="49"/>
      <c r="F20" s="300" t="s">
        <v>111</v>
      </c>
      <c r="G20" s="300"/>
      <c r="H20" s="300"/>
      <c r="I20" s="300"/>
    </row>
    <row r="21" spans="1:9" s="43" customFormat="1" ht="12">
      <c r="A21" s="9"/>
      <c r="B21" s="50"/>
      <c r="E21" s="36" t="s">
        <v>24</v>
      </c>
      <c r="F21" s="36" t="s">
        <v>19</v>
      </c>
      <c r="G21" s="36"/>
      <c r="H21" s="36"/>
      <c r="I21" s="36"/>
    </row>
    <row r="22" spans="1:9" s="39" customFormat="1" ht="18.75">
      <c r="A22" s="10" t="s">
        <v>3</v>
      </c>
      <c r="B22" s="10"/>
      <c r="E22" s="49"/>
      <c r="F22" s="300" t="s">
        <v>112</v>
      </c>
      <c r="G22" s="300"/>
      <c r="H22" s="300"/>
      <c r="I22" s="300"/>
    </row>
    <row r="23" spans="1:9" s="43" customFormat="1" ht="12">
      <c r="A23" s="11"/>
      <c r="B23" s="52"/>
      <c r="E23" s="36" t="s">
        <v>24</v>
      </c>
      <c r="F23" s="36" t="s">
        <v>19</v>
      </c>
      <c r="G23" s="36"/>
      <c r="H23" s="36"/>
      <c r="I23" s="36"/>
    </row>
    <row r="24" s="45" customFormat="1" ht="12.75">
      <c r="A24" s="34" t="s">
        <v>20</v>
      </c>
    </row>
  </sheetData>
  <mergeCells count="3">
    <mergeCell ref="A5:J5"/>
    <mergeCell ref="F20:I20"/>
    <mergeCell ref="F22:I22"/>
  </mergeCells>
  <printOptions horizontalCentered="1"/>
  <pageMargins left="0.71" right="0.7" top="0.7" bottom="0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L20"/>
  <sheetViews>
    <sheetView workbookViewId="0" topLeftCell="A1">
      <selection activeCell="A12" sqref="A12"/>
    </sheetView>
  </sheetViews>
  <sheetFormatPr defaultColWidth="9.00390625" defaultRowHeight="12.75"/>
  <cols>
    <col min="1" max="3" width="17.00390625" style="104" customWidth="1"/>
    <col min="4" max="10" width="15.00390625" style="104" customWidth="1"/>
    <col min="11" max="11" width="14.00390625" style="104" customWidth="1"/>
    <col min="12" max="12" width="16.125" style="104" customWidth="1"/>
    <col min="13" max="16384" width="9.125" style="104" customWidth="1"/>
  </cols>
  <sheetData>
    <row r="1" ht="15.75">
      <c r="C1" s="104" t="s">
        <v>205</v>
      </c>
    </row>
    <row r="2" spans="1:7" s="125" customFormat="1" ht="12">
      <c r="A2" s="261"/>
      <c r="B2" s="261"/>
      <c r="C2" s="262"/>
      <c r="D2" s="262"/>
      <c r="E2" s="262"/>
      <c r="F2" s="262"/>
      <c r="G2" s="262"/>
    </row>
    <row r="3" spans="1:10" s="39" customFormat="1" ht="37.5">
      <c r="A3" s="37" t="s">
        <v>328</v>
      </c>
      <c r="B3" s="37"/>
      <c r="C3" s="86"/>
      <c r="D3" s="86"/>
      <c r="E3" s="86"/>
      <c r="F3" s="86"/>
      <c r="G3" s="86"/>
      <c r="H3" s="86"/>
      <c r="I3" s="86"/>
      <c r="J3" s="86"/>
    </row>
    <row r="4" spans="1:10" s="39" customFormat="1" ht="18.75">
      <c r="A4" s="56" t="s">
        <v>53</v>
      </c>
      <c r="B4" s="56"/>
      <c r="C4" s="87"/>
      <c r="D4" s="87"/>
      <c r="E4" s="87"/>
      <c r="F4" s="87"/>
      <c r="G4" s="87"/>
      <c r="H4" s="87"/>
      <c r="I4" s="87"/>
      <c r="J4" s="87"/>
    </row>
    <row r="5" spans="1:10" s="39" customFormat="1" ht="34.5" customHeight="1">
      <c r="A5" s="302" t="s">
        <v>113</v>
      </c>
      <c r="B5" s="302"/>
      <c r="C5" s="302"/>
      <c r="D5" s="302"/>
      <c r="E5" s="302"/>
      <c r="F5" s="302"/>
      <c r="G5" s="302"/>
      <c r="H5" s="313"/>
      <c r="I5" s="313"/>
      <c r="J5" s="313"/>
    </row>
    <row r="6" spans="1:10" s="43" customFormat="1" ht="12">
      <c r="A6" s="41" t="s">
        <v>28</v>
      </c>
      <c r="B6" s="41"/>
      <c r="C6" s="42"/>
      <c r="D6" s="42"/>
      <c r="E6" s="42"/>
      <c r="F6" s="42"/>
      <c r="G6" s="42"/>
      <c r="H6" s="42"/>
      <c r="I6" s="42"/>
      <c r="J6" s="42"/>
    </row>
    <row r="7" s="88" customFormat="1" ht="15.75"/>
    <row r="8" spans="1:12" s="105" customFormat="1" ht="15.75">
      <c r="A8" s="103"/>
      <c r="B8" s="103"/>
      <c r="C8" s="104"/>
      <c r="D8" s="104"/>
      <c r="E8" s="104"/>
      <c r="F8" s="104"/>
      <c r="G8" s="104"/>
      <c r="H8" s="104"/>
      <c r="I8" s="104"/>
      <c r="L8" s="89" t="s">
        <v>0</v>
      </c>
    </row>
    <row r="9" spans="1:12" ht="15.75" customHeight="1">
      <c r="A9" s="319" t="s">
        <v>100</v>
      </c>
      <c r="B9" s="320"/>
      <c r="C9" s="321"/>
      <c r="D9" s="316" t="s">
        <v>284</v>
      </c>
      <c r="E9" s="317"/>
      <c r="F9" s="318"/>
      <c r="G9" s="118" t="s">
        <v>101</v>
      </c>
      <c r="H9" s="119"/>
      <c r="I9" s="314" t="s">
        <v>333</v>
      </c>
      <c r="J9" s="314" t="s">
        <v>334</v>
      </c>
      <c r="K9" s="314" t="s">
        <v>283</v>
      </c>
      <c r="L9" s="314" t="s">
        <v>335</v>
      </c>
    </row>
    <row r="10" spans="1:12" ht="113.25" customHeight="1">
      <c r="A10" s="120" t="s">
        <v>102</v>
      </c>
      <c r="B10" s="121" t="s">
        <v>307</v>
      </c>
      <c r="C10" s="121" t="s">
        <v>297</v>
      </c>
      <c r="D10" s="121" t="s">
        <v>282</v>
      </c>
      <c r="E10" s="121" t="s">
        <v>280</v>
      </c>
      <c r="F10" s="121" t="s">
        <v>281</v>
      </c>
      <c r="G10" s="106" t="s">
        <v>103</v>
      </c>
      <c r="H10" s="106" t="s">
        <v>104</v>
      </c>
      <c r="I10" s="314" t="s">
        <v>105</v>
      </c>
      <c r="J10" s="314" t="s">
        <v>105</v>
      </c>
      <c r="K10" s="314" t="s">
        <v>105</v>
      </c>
      <c r="L10" s="314" t="s">
        <v>105</v>
      </c>
    </row>
    <row r="11" spans="1:12" s="257" customFormat="1" ht="31.5" customHeight="1">
      <c r="A11" s="122">
        <v>1</v>
      </c>
      <c r="B11" s="122">
        <v>2</v>
      </c>
      <c r="C11" s="123">
        <v>3</v>
      </c>
      <c r="D11" s="123">
        <v>4</v>
      </c>
      <c r="E11" s="123">
        <v>5</v>
      </c>
      <c r="F11" s="123">
        <v>6</v>
      </c>
      <c r="G11" s="124" t="s">
        <v>308</v>
      </c>
      <c r="H11" s="124" t="s">
        <v>309</v>
      </c>
      <c r="I11" s="124" t="s">
        <v>310</v>
      </c>
      <c r="J11" s="124" t="s">
        <v>311</v>
      </c>
      <c r="K11" s="124" t="s">
        <v>298</v>
      </c>
      <c r="L11" s="124" t="s">
        <v>299</v>
      </c>
    </row>
    <row r="12" spans="1:12" s="257" customFormat="1" ht="28.5" customHeight="1">
      <c r="A12" s="258">
        <v>321888.51</v>
      </c>
      <c r="B12" s="258">
        <v>355686.8</v>
      </c>
      <c r="C12" s="258">
        <v>357940.02</v>
      </c>
      <c r="D12" s="258">
        <v>0</v>
      </c>
      <c r="E12" s="258">
        <v>11416</v>
      </c>
      <c r="F12" s="258">
        <v>0</v>
      </c>
      <c r="G12" s="258">
        <f>A12*12</f>
        <v>3862662.12</v>
      </c>
      <c r="H12" s="259">
        <f>(A12*4)+(B12*7)+C12</f>
        <v>4135301.66</v>
      </c>
      <c r="I12" s="260">
        <f>(B12-A12)*7</f>
        <v>236588</v>
      </c>
      <c r="J12" s="260">
        <f>C12-A12</f>
        <v>36052</v>
      </c>
      <c r="K12" s="260">
        <f>D12+E12+F12</f>
        <v>11416</v>
      </c>
      <c r="L12" s="260">
        <f>I12+J12+K12</f>
        <v>284056</v>
      </c>
    </row>
    <row r="13" ht="15.75">
      <c r="C13" s="283"/>
    </row>
    <row r="16" spans="1:7" s="39" customFormat="1" ht="18.75">
      <c r="A16" s="143" t="s">
        <v>110</v>
      </c>
      <c r="B16" s="143"/>
      <c r="C16" s="48"/>
      <c r="D16" s="48"/>
      <c r="E16" s="48"/>
      <c r="F16" s="48"/>
      <c r="G16" s="252"/>
    </row>
    <row r="17" spans="1:7" s="39" customFormat="1" ht="18.75">
      <c r="A17" s="125"/>
      <c r="B17" s="125"/>
      <c r="C17" s="50"/>
      <c r="D17" s="50"/>
      <c r="E17" s="50"/>
      <c r="F17" s="50"/>
      <c r="G17" s="126"/>
    </row>
    <row r="18" spans="1:7" s="39" customFormat="1" ht="18.75">
      <c r="A18" s="315" t="s">
        <v>3</v>
      </c>
      <c r="B18" s="315"/>
      <c r="C18" s="315"/>
      <c r="D18" s="254"/>
      <c r="E18" s="254"/>
      <c r="F18" s="254"/>
      <c r="G18" s="252"/>
    </row>
    <row r="19" spans="1:7" s="39" customFormat="1" ht="18.75">
      <c r="A19" s="144"/>
      <c r="B19" s="144"/>
      <c r="C19" s="43"/>
      <c r="D19" s="43"/>
      <c r="E19" s="43"/>
      <c r="F19" s="43"/>
      <c r="G19" s="126"/>
    </row>
    <row r="20" spans="1:7" s="39" customFormat="1" ht="18.75">
      <c r="A20" s="45"/>
      <c r="B20" s="45"/>
      <c r="C20" s="145" t="s">
        <v>20</v>
      </c>
      <c r="D20" s="145"/>
      <c r="E20" s="145"/>
      <c r="F20" s="145"/>
      <c r="G20" s="45"/>
    </row>
  </sheetData>
  <mergeCells count="8">
    <mergeCell ref="L9:L10"/>
    <mergeCell ref="D9:F9"/>
    <mergeCell ref="A9:C9"/>
    <mergeCell ref="I9:I10"/>
    <mergeCell ref="A5:J5"/>
    <mergeCell ref="J9:J10"/>
    <mergeCell ref="A18:C18"/>
    <mergeCell ref="K9:K10"/>
  </mergeCells>
  <printOptions/>
  <pageMargins left="0.75" right="0.74" top="0.64" bottom="0.46" header="0.64" footer="0.41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E75"/>
  <sheetViews>
    <sheetView zoomScaleSheetLayoutView="100" workbookViewId="0" topLeftCell="A49">
      <selection activeCell="C7" sqref="C7"/>
    </sheetView>
  </sheetViews>
  <sheetFormatPr defaultColWidth="9.00390625" defaultRowHeight="12.75"/>
  <cols>
    <col min="1" max="1" width="3.875" style="39" customWidth="1"/>
    <col min="2" max="2" width="49.625" style="39" customWidth="1"/>
    <col min="3" max="3" width="8.75390625" style="39" customWidth="1"/>
    <col min="4" max="4" width="10.375" style="39" customWidth="1"/>
    <col min="5" max="5" width="14.375" style="39" customWidth="1"/>
    <col min="6" max="16384" width="9.125" style="39" customWidth="1"/>
  </cols>
  <sheetData>
    <row r="1" spans="1:5" ht="37.5">
      <c r="A1" s="37" t="s">
        <v>273</v>
      </c>
      <c r="B1" s="38"/>
      <c r="C1" s="38"/>
      <c r="D1" s="38"/>
      <c r="E1" s="38"/>
    </row>
    <row r="2" spans="1:5" ht="18.75">
      <c r="A2" s="56" t="s">
        <v>53</v>
      </c>
      <c r="B2" s="40"/>
      <c r="C2" s="40"/>
      <c r="D2" s="40"/>
      <c r="E2" s="40"/>
    </row>
    <row r="3" spans="1:5" s="88" customFormat="1" ht="31.5" customHeight="1">
      <c r="A3" s="302" t="s">
        <v>113</v>
      </c>
      <c r="B3" s="302"/>
      <c r="C3" s="302"/>
      <c r="D3" s="302"/>
      <c r="E3" s="302"/>
    </row>
    <row r="4" spans="1:5" s="43" customFormat="1" ht="12">
      <c r="A4" s="41" t="s">
        <v>28</v>
      </c>
      <c r="B4" s="42"/>
      <c r="C4" s="127"/>
      <c r="D4" s="127"/>
      <c r="E4" s="127"/>
    </row>
    <row r="5" s="88" customFormat="1" ht="15.75">
      <c r="E5" s="89" t="s">
        <v>0</v>
      </c>
    </row>
    <row r="6" spans="1:5" ht="18.75">
      <c r="A6" s="322" t="s">
        <v>4</v>
      </c>
      <c r="B6" s="294" t="s">
        <v>1</v>
      </c>
      <c r="C6" s="128" t="s">
        <v>322</v>
      </c>
      <c r="D6" s="129"/>
      <c r="E6" s="130"/>
    </row>
    <row r="7" spans="1:5" ht="62.25">
      <c r="A7" s="293"/>
      <c r="B7" s="295"/>
      <c r="C7" s="132" t="s">
        <v>5</v>
      </c>
      <c r="D7" s="132" t="s">
        <v>6</v>
      </c>
      <c r="E7" s="133" t="s">
        <v>7</v>
      </c>
    </row>
    <row r="8" spans="1:5" ht="18.75">
      <c r="A8" s="81">
        <v>1</v>
      </c>
      <c r="B8" s="131">
        <v>2</v>
      </c>
      <c r="C8" s="131">
        <v>3</v>
      </c>
      <c r="D8" s="131">
        <v>4</v>
      </c>
      <c r="E8" s="134">
        <v>5</v>
      </c>
    </row>
    <row r="9" spans="1:5" ht="18.75">
      <c r="A9" s="135">
        <v>1</v>
      </c>
      <c r="B9" s="284" t="s">
        <v>174</v>
      </c>
      <c r="C9" s="136">
        <v>1140</v>
      </c>
      <c r="D9" s="137">
        <v>21.93</v>
      </c>
      <c r="E9" s="137">
        <f>C9*D9</f>
        <v>25000.2</v>
      </c>
    </row>
    <row r="10" spans="1:5" ht="18.75">
      <c r="A10" s="135">
        <v>2</v>
      </c>
      <c r="B10" s="284" t="s">
        <v>175</v>
      </c>
      <c r="C10" s="136"/>
      <c r="D10" s="137"/>
      <c r="E10" s="137">
        <f>SUM(E11:E13)</f>
        <v>13000</v>
      </c>
    </row>
    <row r="11" spans="1:5" ht="18.75">
      <c r="A11" s="135"/>
      <c r="B11" s="285" t="s">
        <v>314</v>
      </c>
      <c r="C11" s="286">
        <v>100</v>
      </c>
      <c r="D11" s="286">
        <f aca="true" t="shared" si="0" ref="D11:D25">E11/C11</f>
        <v>50</v>
      </c>
      <c r="E11" s="286">
        <v>5000</v>
      </c>
    </row>
    <row r="12" spans="1:5" ht="18.75">
      <c r="A12" s="135"/>
      <c r="B12" s="287" t="s">
        <v>315</v>
      </c>
      <c r="C12" s="286">
        <v>10</v>
      </c>
      <c r="D12" s="286">
        <f t="shared" si="0"/>
        <v>500</v>
      </c>
      <c r="E12" s="286">
        <v>5000</v>
      </c>
    </row>
    <row r="13" spans="1:5" ht="18.75">
      <c r="A13" s="135"/>
      <c r="B13" s="285" t="s">
        <v>313</v>
      </c>
      <c r="C13" s="286">
        <v>80</v>
      </c>
      <c r="D13" s="286">
        <f t="shared" si="0"/>
        <v>37.5</v>
      </c>
      <c r="E13" s="286">
        <v>3000</v>
      </c>
    </row>
    <row r="14" spans="1:5" ht="18.75">
      <c r="A14" s="135">
        <v>4</v>
      </c>
      <c r="B14" s="139" t="s">
        <v>176</v>
      </c>
      <c r="C14" s="136">
        <v>24</v>
      </c>
      <c r="D14" s="137">
        <f t="shared" si="0"/>
        <v>833.33</v>
      </c>
      <c r="E14" s="137">
        <v>20000</v>
      </c>
    </row>
    <row r="15" spans="1:5" ht="18.75">
      <c r="A15" s="135">
        <v>6</v>
      </c>
      <c r="B15" s="139" t="s">
        <v>177</v>
      </c>
      <c r="C15" s="136">
        <v>60</v>
      </c>
      <c r="D15" s="137">
        <f t="shared" si="0"/>
        <v>383.33</v>
      </c>
      <c r="E15" s="137">
        <f>SUM(E16:E25)</f>
        <v>23000</v>
      </c>
    </row>
    <row r="16" spans="1:5" ht="18.75">
      <c r="A16" s="135"/>
      <c r="B16" s="285" t="s">
        <v>217</v>
      </c>
      <c r="C16" s="288">
        <v>170</v>
      </c>
      <c r="D16" s="286">
        <f>E16/C16</f>
        <v>88.24</v>
      </c>
      <c r="E16" s="286">
        <v>15000</v>
      </c>
    </row>
    <row r="17" spans="1:5" ht="18.75">
      <c r="A17" s="135"/>
      <c r="B17" s="285" t="s">
        <v>218</v>
      </c>
      <c r="C17" s="288">
        <v>5</v>
      </c>
      <c r="D17" s="286">
        <f t="shared" si="0"/>
        <v>100</v>
      </c>
      <c r="E17" s="286">
        <v>500</v>
      </c>
    </row>
    <row r="18" spans="1:5" ht="18.75">
      <c r="A18" s="135"/>
      <c r="B18" s="285" t="s">
        <v>219</v>
      </c>
      <c r="C18" s="288">
        <v>100</v>
      </c>
      <c r="D18" s="286">
        <f t="shared" si="0"/>
        <v>5</v>
      </c>
      <c r="E18" s="286">
        <v>500</v>
      </c>
    </row>
    <row r="19" spans="1:5" ht="18.75">
      <c r="A19" s="135"/>
      <c r="B19" s="285" t="s">
        <v>220</v>
      </c>
      <c r="C19" s="288">
        <v>70</v>
      </c>
      <c r="D19" s="286">
        <f t="shared" si="0"/>
        <v>7.14</v>
      </c>
      <c r="E19" s="286">
        <v>500</v>
      </c>
    </row>
    <row r="20" spans="1:5" ht="18.75">
      <c r="A20" s="135"/>
      <c r="B20" s="285" t="s">
        <v>221</v>
      </c>
      <c r="C20" s="288">
        <v>70</v>
      </c>
      <c r="D20" s="286">
        <f t="shared" si="0"/>
        <v>7.14</v>
      </c>
      <c r="E20" s="286">
        <v>500</v>
      </c>
    </row>
    <row r="21" spans="1:5" ht="18.75">
      <c r="A21" s="135"/>
      <c r="B21" s="285" t="s">
        <v>222</v>
      </c>
      <c r="C21" s="288">
        <v>1000</v>
      </c>
      <c r="D21" s="286">
        <f t="shared" si="0"/>
        <v>2.5</v>
      </c>
      <c r="E21" s="286">
        <v>2500</v>
      </c>
    </row>
    <row r="22" spans="1:5" ht="18.75">
      <c r="A22" s="135"/>
      <c r="B22" s="285" t="s">
        <v>223</v>
      </c>
      <c r="C22" s="288">
        <v>10</v>
      </c>
      <c r="D22" s="286">
        <f t="shared" si="0"/>
        <v>100</v>
      </c>
      <c r="E22" s="286">
        <v>1000</v>
      </c>
    </row>
    <row r="23" spans="1:5" ht="18.75">
      <c r="A23" s="135"/>
      <c r="B23" s="285" t="s">
        <v>224</v>
      </c>
      <c r="C23" s="288">
        <v>50</v>
      </c>
      <c r="D23" s="286">
        <f t="shared" si="0"/>
        <v>20</v>
      </c>
      <c r="E23" s="286">
        <v>1000</v>
      </c>
    </row>
    <row r="24" spans="1:5" ht="18.75">
      <c r="A24" s="135"/>
      <c r="B24" s="285" t="s">
        <v>225</v>
      </c>
      <c r="C24" s="288">
        <v>25</v>
      </c>
      <c r="D24" s="286">
        <f t="shared" si="0"/>
        <v>36</v>
      </c>
      <c r="E24" s="286">
        <v>900</v>
      </c>
    </row>
    <row r="25" spans="1:5" ht="18.75">
      <c r="A25" s="135"/>
      <c r="B25" s="285" t="s">
        <v>226</v>
      </c>
      <c r="C25" s="288">
        <v>20</v>
      </c>
      <c r="D25" s="286">
        <f t="shared" si="0"/>
        <v>30</v>
      </c>
      <c r="E25" s="286">
        <v>600</v>
      </c>
    </row>
    <row r="26" spans="1:5" ht="18.75">
      <c r="A26" s="135">
        <v>7</v>
      </c>
      <c r="B26" s="139" t="s">
        <v>178</v>
      </c>
      <c r="C26" s="136"/>
      <c r="D26" s="137"/>
      <c r="E26" s="137">
        <f>SUM(E27:E29)</f>
        <v>8500</v>
      </c>
    </row>
    <row r="27" spans="1:5" ht="18.75">
      <c r="A27" s="135"/>
      <c r="B27" s="285" t="s">
        <v>227</v>
      </c>
      <c r="C27" s="288">
        <v>30</v>
      </c>
      <c r="D27" s="286">
        <f>E27/C27</f>
        <v>83.33</v>
      </c>
      <c r="E27" s="286">
        <v>2500</v>
      </c>
    </row>
    <row r="28" spans="1:5" ht="18.75">
      <c r="A28" s="135"/>
      <c r="B28" s="285" t="s">
        <v>228</v>
      </c>
      <c r="C28" s="288">
        <v>15</v>
      </c>
      <c r="D28" s="286">
        <f>E28/C28</f>
        <v>200</v>
      </c>
      <c r="E28" s="286">
        <v>3000</v>
      </c>
    </row>
    <row r="29" spans="1:5" ht="18.75">
      <c r="A29" s="135"/>
      <c r="B29" s="285" t="s">
        <v>229</v>
      </c>
      <c r="C29" s="288">
        <v>30</v>
      </c>
      <c r="D29" s="286">
        <f>E29/C29</f>
        <v>100</v>
      </c>
      <c r="E29" s="286">
        <v>3000</v>
      </c>
    </row>
    <row r="30" spans="1:5" ht="18.75">
      <c r="A30" s="135">
        <v>8</v>
      </c>
      <c r="B30" s="139" t="s">
        <v>179</v>
      </c>
      <c r="C30" s="136"/>
      <c r="D30" s="137"/>
      <c r="E30" s="137">
        <f>SUM(E31:E41)</f>
        <v>39000</v>
      </c>
    </row>
    <row r="31" spans="1:5" ht="18.75">
      <c r="A31" s="135"/>
      <c r="B31" s="285" t="s">
        <v>230</v>
      </c>
      <c r="C31" s="288">
        <v>40</v>
      </c>
      <c r="D31" s="286">
        <f>E31/C31</f>
        <v>25</v>
      </c>
      <c r="E31" s="286">
        <v>1000</v>
      </c>
    </row>
    <row r="32" spans="1:5" ht="18.75">
      <c r="A32" s="135"/>
      <c r="B32" s="285" t="s">
        <v>231</v>
      </c>
      <c r="C32" s="288">
        <v>120</v>
      </c>
      <c r="D32" s="286">
        <f aca="true" t="shared" si="1" ref="D32:D41">E32/C32</f>
        <v>25</v>
      </c>
      <c r="E32" s="286">
        <v>3000</v>
      </c>
    </row>
    <row r="33" spans="1:5" ht="18.75">
      <c r="A33" s="135"/>
      <c r="B33" s="285" t="s">
        <v>232</v>
      </c>
      <c r="C33" s="288">
        <v>250</v>
      </c>
      <c r="D33" s="286">
        <f t="shared" si="1"/>
        <v>12</v>
      </c>
      <c r="E33" s="286">
        <v>3000</v>
      </c>
    </row>
    <row r="34" spans="1:5" ht="18.75">
      <c r="A34" s="135"/>
      <c r="B34" s="285" t="s">
        <v>233</v>
      </c>
      <c r="C34" s="288">
        <v>180</v>
      </c>
      <c r="D34" s="286">
        <f t="shared" si="1"/>
        <v>16.67</v>
      </c>
      <c r="E34" s="286">
        <v>3000</v>
      </c>
    </row>
    <row r="35" spans="1:5" ht="18.75">
      <c r="A35" s="135"/>
      <c r="B35" s="285" t="s">
        <v>234</v>
      </c>
      <c r="C35" s="288">
        <v>180</v>
      </c>
      <c r="D35" s="286">
        <f t="shared" si="1"/>
        <v>11.11</v>
      </c>
      <c r="E35" s="286">
        <v>2000</v>
      </c>
    </row>
    <row r="36" spans="1:5" ht="18.75">
      <c r="A36" s="135"/>
      <c r="B36" s="285" t="s">
        <v>235</v>
      </c>
      <c r="C36" s="288">
        <v>200</v>
      </c>
      <c r="D36" s="286">
        <f t="shared" si="1"/>
        <v>7</v>
      </c>
      <c r="E36" s="286">
        <v>1400</v>
      </c>
    </row>
    <row r="37" spans="1:5" ht="18.75">
      <c r="A37" s="135"/>
      <c r="B37" s="285" t="s">
        <v>236</v>
      </c>
      <c r="C37" s="288">
        <v>700</v>
      </c>
      <c r="D37" s="286">
        <f t="shared" si="1"/>
        <v>7.14</v>
      </c>
      <c r="E37" s="286">
        <v>5000</v>
      </c>
    </row>
    <row r="38" spans="1:5" ht="18.75">
      <c r="A38" s="135"/>
      <c r="B38" s="285" t="s">
        <v>237</v>
      </c>
      <c r="C38" s="288">
        <v>100</v>
      </c>
      <c r="D38" s="286">
        <f t="shared" si="1"/>
        <v>40</v>
      </c>
      <c r="E38" s="286">
        <v>4000</v>
      </c>
    </row>
    <row r="39" spans="1:5" ht="18.75">
      <c r="A39" s="135"/>
      <c r="B39" s="285" t="s">
        <v>238</v>
      </c>
      <c r="C39" s="288">
        <v>450</v>
      </c>
      <c r="D39" s="286">
        <f t="shared" si="1"/>
        <v>26.67</v>
      </c>
      <c r="E39" s="286">
        <v>12000</v>
      </c>
    </row>
    <row r="40" spans="1:5" ht="18.75">
      <c r="A40" s="135"/>
      <c r="B40" s="285" t="s">
        <v>239</v>
      </c>
      <c r="C40" s="288">
        <v>1000</v>
      </c>
      <c r="D40" s="286">
        <f t="shared" si="1"/>
        <v>3</v>
      </c>
      <c r="E40" s="286">
        <v>3000</v>
      </c>
    </row>
    <row r="41" spans="1:5" ht="18.75">
      <c r="A41" s="135"/>
      <c r="B41" s="285" t="s">
        <v>240</v>
      </c>
      <c r="C41" s="288">
        <v>80</v>
      </c>
      <c r="D41" s="286">
        <f t="shared" si="1"/>
        <v>20</v>
      </c>
      <c r="E41" s="286">
        <v>1600</v>
      </c>
    </row>
    <row r="42" spans="1:5" ht="18.75">
      <c r="A42" s="135">
        <v>11</v>
      </c>
      <c r="B42" s="139" t="s">
        <v>180</v>
      </c>
      <c r="C42" s="136"/>
      <c r="D42" s="137"/>
      <c r="E42" s="137">
        <f>SUM(E43:E47)</f>
        <v>5500</v>
      </c>
    </row>
    <row r="43" spans="1:5" ht="18.75">
      <c r="A43" s="135"/>
      <c r="B43" s="285" t="s">
        <v>241</v>
      </c>
      <c r="C43" s="288">
        <v>13</v>
      </c>
      <c r="D43" s="286">
        <f>E43/C43</f>
        <v>38.46</v>
      </c>
      <c r="E43" s="286">
        <v>500</v>
      </c>
    </row>
    <row r="44" spans="1:5" ht="18.75">
      <c r="A44" s="135"/>
      <c r="B44" s="285" t="s">
        <v>242</v>
      </c>
      <c r="C44" s="288">
        <v>20</v>
      </c>
      <c r="D44" s="286">
        <f>E44/C44</f>
        <v>100</v>
      </c>
      <c r="E44" s="286">
        <v>2000</v>
      </c>
    </row>
    <row r="45" spans="1:5" ht="18.75">
      <c r="A45" s="135"/>
      <c r="B45" s="285" t="s">
        <v>243</v>
      </c>
      <c r="C45" s="288">
        <v>10</v>
      </c>
      <c r="D45" s="286">
        <f>E45/C45</f>
        <v>50</v>
      </c>
      <c r="E45" s="286">
        <v>500</v>
      </c>
    </row>
    <row r="46" spans="1:5" ht="18.75">
      <c r="A46" s="135"/>
      <c r="B46" s="285" t="s">
        <v>244</v>
      </c>
      <c r="C46" s="288">
        <v>10</v>
      </c>
      <c r="D46" s="286">
        <f>E46/C46</f>
        <v>100</v>
      </c>
      <c r="E46" s="286">
        <v>1000</v>
      </c>
    </row>
    <row r="47" spans="1:5" ht="18.75">
      <c r="A47" s="135"/>
      <c r="B47" s="285" t="s">
        <v>245</v>
      </c>
      <c r="C47" s="288">
        <v>20</v>
      </c>
      <c r="D47" s="286">
        <f>E47/C47</f>
        <v>75</v>
      </c>
      <c r="E47" s="286">
        <v>1500</v>
      </c>
    </row>
    <row r="48" spans="1:5" ht="18.75">
      <c r="A48" s="289">
        <v>13</v>
      </c>
      <c r="B48" s="139" t="s">
        <v>181</v>
      </c>
      <c r="C48" s="136"/>
      <c r="D48" s="137"/>
      <c r="E48" s="137">
        <f>SUM(E49)</f>
        <v>5999.8</v>
      </c>
    </row>
    <row r="49" spans="1:5" s="43" customFormat="1" ht="15.75">
      <c r="A49" s="290"/>
      <c r="B49" s="285" t="s">
        <v>246</v>
      </c>
      <c r="C49" s="288">
        <v>75</v>
      </c>
      <c r="D49" s="286">
        <f>E49/C49</f>
        <v>80</v>
      </c>
      <c r="E49" s="286">
        <v>5999.8</v>
      </c>
    </row>
    <row r="50" spans="1:5" ht="18.75">
      <c r="A50" s="140">
        <v>16</v>
      </c>
      <c r="B50" s="139" t="s">
        <v>312</v>
      </c>
      <c r="C50" s="288"/>
      <c r="D50" s="286"/>
      <c r="E50" s="137">
        <f>SUM(E51:E54)</f>
        <v>3000</v>
      </c>
    </row>
    <row r="51" spans="1:5" ht="18.75">
      <c r="A51" s="140"/>
      <c r="B51" s="285" t="s">
        <v>247</v>
      </c>
      <c r="C51" s="288">
        <v>2</v>
      </c>
      <c r="D51" s="286">
        <f>E51/C51</f>
        <v>100</v>
      </c>
      <c r="E51" s="286">
        <v>200</v>
      </c>
    </row>
    <row r="52" spans="1:5" ht="18.75">
      <c r="A52" s="140"/>
      <c r="B52" s="285" t="s">
        <v>248</v>
      </c>
      <c r="C52" s="288">
        <v>6</v>
      </c>
      <c r="D52" s="286">
        <f>E52/C52</f>
        <v>66.67</v>
      </c>
      <c r="E52" s="286">
        <v>400</v>
      </c>
    </row>
    <row r="53" spans="1:5" ht="18.75">
      <c r="A53" s="140"/>
      <c r="B53" s="285" t="s">
        <v>249</v>
      </c>
      <c r="C53" s="288">
        <v>8</v>
      </c>
      <c r="D53" s="286">
        <f>E53/C53</f>
        <v>50</v>
      </c>
      <c r="E53" s="286">
        <v>400</v>
      </c>
    </row>
    <row r="54" spans="1:5" ht="18.75">
      <c r="A54" s="140"/>
      <c r="B54" s="285" t="s">
        <v>301</v>
      </c>
      <c r="C54" s="288">
        <v>1</v>
      </c>
      <c r="D54" s="286">
        <f>E54/C54</f>
        <v>2000</v>
      </c>
      <c r="E54" s="286">
        <v>2000</v>
      </c>
    </row>
    <row r="55" spans="1:5" ht="18.75">
      <c r="A55" s="140">
        <v>17</v>
      </c>
      <c r="B55" s="139" t="s">
        <v>182</v>
      </c>
      <c r="C55" s="288"/>
      <c r="D55" s="286"/>
      <c r="E55" s="137">
        <f>SUM(E56:E64)</f>
        <v>4000</v>
      </c>
    </row>
    <row r="56" spans="1:5" ht="18.75">
      <c r="A56" s="140"/>
      <c r="B56" s="285" t="s">
        <v>250</v>
      </c>
      <c r="C56" s="288">
        <v>10</v>
      </c>
      <c r="D56" s="286">
        <f aca="true" t="shared" si="2" ref="D56:D68">E56/C56</f>
        <v>40</v>
      </c>
      <c r="E56" s="286">
        <v>400</v>
      </c>
    </row>
    <row r="57" spans="1:5" ht="18.75">
      <c r="A57" s="140"/>
      <c r="B57" s="285" t="s">
        <v>251</v>
      </c>
      <c r="C57" s="288">
        <v>4</v>
      </c>
      <c r="D57" s="286">
        <f t="shared" si="2"/>
        <v>62.5</v>
      </c>
      <c r="E57" s="286">
        <v>250</v>
      </c>
    </row>
    <row r="58" spans="1:5" ht="18.75">
      <c r="A58" s="140"/>
      <c r="B58" s="285" t="s">
        <v>252</v>
      </c>
      <c r="C58" s="288">
        <v>25</v>
      </c>
      <c r="D58" s="286">
        <f t="shared" si="2"/>
        <v>28</v>
      </c>
      <c r="E58" s="286">
        <v>700</v>
      </c>
    </row>
    <row r="59" spans="1:5" ht="18.75">
      <c r="A59" s="140"/>
      <c r="B59" s="285" t="s">
        <v>253</v>
      </c>
      <c r="C59" s="288">
        <v>150</v>
      </c>
      <c r="D59" s="286">
        <f t="shared" si="2"/>
        <v>6.67</v>
      </c>
      <c r="E59" s="286">
        <v>1000</v>
      </c>
    </row>
    <row r="60" spans="1:5" ht="18.75">
      <c r="A60" s="140"/>
      <c r="B60" s="285" t="s">
        <v>254</v>
      </c>
      <c r="C60" s="288">
        <v>1</v>
      </c>
      <c r="D60" s="286">
        <f t="shared" si="2"/>
        <v>300</v>
      </c>
      <c r="E60" s="286">
        <v>300</v>
      </c>
    </row>
    <row r="61" spans="1:5" ht="18.75">
      <c r="A61" s="140"/>
      <c r="B61" s="285" t="s">
        <v>255</v>
      </c>
      <c r="C61" s="288">
        <v>5</v>
      </c>
      <c r="D61" s="286">
        <f t="shared" si="2"/>
        <v>30</v>
      </c>
      <c r="E61" s="286">
        <v>150</v>
      </c>
    </row>
    <row r="62" spans="1:5" ht="18.75">
      <c r="A62" s="140"/>
      <c r="B62" s="285" t="s">
        <v>256</v>
      </c>
      <c r="C62" s="288">
        <v>30</v>
      </c>
      <c r="D62" s="286">
        <f t="shared" si="2"/>
        <v>10</v>
      </c>
      <c r="E62" s="286">
        <v>300</v>
      </c>
    </row>
    <row r="63" spans="1:5" ht="18.75">
      <c r="A63" s="140"/>
      <c r="B63" s="285" t="s">
        <v>257</v>
      </c>
      <c r="C63" s="288">
        <v>20</v>
      </c>
      <c r="D63" s="286">
        <f t="shared" si="2"/>
        <v>20</v>
      </c>
      <c r="E63" s="286">
        <v>400</v>
      </c>
    </row>
    <row r="64" spans="1:5" ht="18.75">
      <c r="A64" s="140"/>
      <c r="B64" s="285" t="s">
        <v>258</v>
      </c>
      <c r="C64" s="288">
        <v>20</v>
      </c>
      <c r="D64" s="286">
        <f t="shared" si="2"/>
        <v>25</v>
      </c>
      <c r="E64" s="286">
        <v>500</v>
      </c>
    </row>
    <row r="65" spans="1:5" ht="18.75">
      <c r="A65" s="140">
        <v>20</v>
      </c>
      <c r="B65" s="285" t="s">
        <v>290</v>
      </c>
      <c r="C65" s="288">
        <v>50</v>
      </c>
      <c r="D65" s="286">
        <f t="shared" si="2"/>
        <v>50</v>
      </c>
      <c r="E65" s="137">
        <v>2500</v>
      </c>
    </row>
    <row r="66" spans="1:5" ht="18.75">
      <c r="A66" s="140">
        <v>21</v>
      </c>
      <c r="B66" s="285" t="s">
        <v>291</v>
      </c>
      <c r="C66" s="288">
        <v>4</v>
      </c>
      <c r="D66" s="286">
        <f t="shared" si="2"/>
        <v>250</v>
      </c>
      <c r="E66" s="137">
        <v>1000</v>
      </c>
    </row>
    <row r="67" spans="1:5" ht="18.75">
      <c r="A67" s="140">
        <v>22</v>
      </c>
      <c r="B67" s="285" t="s">
        <v>293</v>
      </c>
      <c r="C67" s="288">
        <v>5</v>
      </c>
      <c r="D67" s="286">
        <f t="shared" si="2"/>
        <v>100</v>
      </c>
      <c r="E67" s="137">
        <v>500</v>
      </c>
    </row>
    <row r="68" spans="1:5" ht="18.75">
      <c r="A68" s="140">
        <v>23</v>
      </c>
      <c r="B68" s="285" t="s">
        <v>292</v>
      </c>
      <c r="C68" s="288">
        <v>10</v>
      </c>
      <c r="D68" s="286">
        <f t="shared" si="2"/>
        <v>50</v>
      </c>
      <c r="E68" s="137">
        <v>500</v>
      </c>
    </row>
    <row r="69" spans="1:5" ht="18.75">
      <c r="A69" s="141"/>
      <c r="B69" s="142" t="s">
        <v>183</v>
      </c>
      <c r="C69" s="281"/>
      <c r="D69" s="282"/>
      <c r="E69" s="247">
        <f>E9+E10+E14+E15+E26+E30+E42+E48+E50+E55+E65+E66+E67+E68</f>
        <v>151500</v>
      </c>
    </row>
    <row r="71" spans="1:5" ht="18.75">
      <c r="A71" s="143" t="s">
        <v>110</v>
      </c>
      <c r="B71" s="48"/>
      <c r="C71" s="49"/>
      <c r="D71" s="300" t="s">
        <v>111</v>
      </c>
      <c r="E71" s="300"/>
    </row>
    <row r="72" spans="1:5" ht="18.75">
      <c r="A72" s="125"/>
      <c r="B72" s="50"/>
      <c r="C72" s="126" t="s">
        <v>24</v>
      </c>
      <c r="D72" s="126" t="s">
        <v>19</v>
      </c>
      <c r="E72" s="126"/>
    </row>
    <row r="73" spans="1:5" ht="18.75">
      <c r="A73" s="315" t="s">
        <v>3</v>
      </c>
      <c r="B73" s="315"/>
      <c r="C73" s="49"/>
      <c r="D73" s="300" t="s">
        <v>112</v>
      </c>
      <c r="E73" s="300"/>
    </row>
    <row r="74" spans="1:5" ht="18.75">
      <c r="A74" s="144"/>
      <c r="B74" s="43"/>
      <c r="C74" s="126" t="s">
        <v>24</v>
      </c>
      <c r="D74" s="126" t="s">
        <v>19</v>
      </c>
      <c r="E74" s="126"/>
    </row>
    <row r="75" spans="1:5" ht="18.75">
      <c r="A75" s="45"/>
      <c r="B75" s="145" t="s">
        <v>20</v>
      </c>
      <c r="C75" s="45"/>
      <c r="D75" s="45"/>
      <c r="E75" s="45"/>
    </row>
  </sheetData>
  <mergeCells count="6">
    <mergeCell ref="D71:E71"/>
    <mergeCell ref="A73:B73"/>
    <mergeCell ref="D73:E73"/>
    <mergeCell ref="A3:E3"/>
    <mergeCell ref="A6:A7"/>
    <mergeCell ref="B6:B7"/>
  </mergeCells>
  <printOptions/>
  <pageMargins left="0.7874015748031497" right="0.3937007874015748" top="0.37" bottom="0.19" header="0.32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E75"/>
  <sheetViews>
    <sheetView zoomScaleSheetLayoutView="100" workbookViewId="0" topLeftCell="A43">
      <selection activeCell="C7" sqref="C7"/>
    </sheetView>
  </sheetViews>
  <sheetFormatPr defaultColWidth="9.00390625" defaultRowHeight="12.75"/>
  <cols>
    <col min="1" max="1" width="3.875" style="39" customWidth="1"/>
    <col min="2" max="2" width="49.625" style="39" customWidth="1"/>
    <col min="3" max="3" width="8.75390625" style="39" customWidth="1"/>
    <col min="4" max="4" width="10.375" style="39" customWidth="1"/>
    <col min="5" max="5" width="14.375" style="39" customWidth="1"/>
    <col min="6" max="16384" width="9.125" style="39" customWidth="1"/>
  </cols>
  <sheetData>
    <row r="1" spans="1:5" ht="37.5">
      <c r="A1" s="37" t="s">
        <v>273</v>
      </c>
      <c r="B1" s="38"/>
      <c r="C1" s="38"/>
      <c r="D1" s="38"/>
      <c r="E1" s="38"/>
    </row>
    <row r="2" spans="1:5" ht="18.75">
      <c r="A2" s="56" t="s">
        <v>53</v>
      </c>
      <c r="B2" s="40"/>
      <c r="C2" s="40"/>
      <c r="D2" s="40"/>
      <c r="E2" s="40"/>
    </row>
    <row r="3" spans="1:5" s="88" customFormat="1" ht="31.5" customHeight="1">
      <c r="A3" s="302" t="s">
        <v>113</v>
      </c>
      <c r="B3" s="302"/>
      <c r="C3" s="302"/>
      <c r="D3" s="302"/>
      <c r="E3" s="302"/>
    </row>
    <row r="4" spans="1:5" s="43" customFormat="1" ht="12">
      <c r="A4" s="41" t="s">
        <v>28</v>
      </c>
      <c r="B4" s="42"/>
      <c r="C4" s="127"/>
      <c r="D4" s="127"/>
      <c r="E4" s="127"/>
    </row>
    <row r="5" s="88" customFormat="1" ht="15.75">
      <c r="E5" s="89" t="s">
        <v>0</v>
      </c>
    </row>
    <row r="6" spans="1:5" ht="18.75">
      <c r="A6" s="322" t="s">
        <v>4</v>
      </c>
      <c r="B6" s="294" t="s">
        <v>1</v>
      </c>
      <c r="C6" s="128" t="s">
        <v>322</v>
      </c>
      <c r="D6" s="129"/>
      <c r="E6" s="130"/>
    </row>
    <row r="7" spans="1:5" ht="62.25">
      <c r="A7" s="293"/>
      <c r="B7" s="295"/>
      <c r="C7" s="132" t="s">
        <v>5</v>
      </c>
      <c r="D7" s="132" t="s">
        <v>6</v>
      </c>
      <c r="E7" s="133" t="s">
        <v>7</v>
      </c>
    </row>
    <row r="8" spans="1:5" ht="18.75">
      <c r="A8" s="81">
        <v>1</v>
      </c>
      <c r="B8" s="131">
        <v>2</v>
      </c>
      <c r="C8" s="131">
        <v>3</v>
      </c>
      <c r="D8" s="131">
        <v>4</v>
      </c>
      <c r="E8" s="134">
        <v>5</v>
      </c>
    </row>
    <row r="9" spans="1:5" ht="18.75">
      <c r="A9" s="135">
        <v>1</v>
      </c>
      <c r="B9" s="284" t="s">
        <v>174</v>
      </c>
      <c r="C9" s="136">
        <v>600</v>
      </c>
      <c r="D9" s="137">
        <v>22</v>
      </c>
      <c r="E9" s="137">
        <f>C9*D9</f>
        <v>13200</v>
      </c>
    </row>
    <row r="10" spans="1:5" ht="18.75">
      <c r="A10" s="135">
        <v>2</v>
      </c>
      <c r="B10" s="284" t="s">
        <v>175</v>
      </c>
      <c r="C10" s="136"/>
      <c r="D10" s="137"/>
      <c r="E10" s="137">
        <f>SUM(E11:E13)</f>
        <v>7000</v>
      </c>
    </row>
    <row r="11" spans="1:5" ht="18.75">
      <c r="A11" s="135"/>
      <c r="B11" s="285" t="s">
        <v>314</v>
      </c>
      <c r="C11" s="286">
        <v>100</v>
      </c>
      <c r="D11" s="286">
        <f aca="true" t="shared" si="0" ref="D11:D25">E11/C11</f>
        <v>25</v>
      </c>
      <c r="E11" s="286">
        <v>2500</v>
      </c>
    </row>
    <row r="12" spans="1:5" ht="18.75">
      <c r="A12" s="135"/>
      <c r="B12" s="287" t="s">
        <v>315</v>
      </c>
      <c r="C12" s="286">
        <v>10</v>
      </c>
      <c r="D12" s="286">
        <f t="shared" si="0"/>
        <v>300</v>
      </c>
      <c r="E12" s="286">
        <v>3000</v>
      </c>
    </row>
    <row r="13" spans="1:5" ht="18.75">
      <c r="A13" s="135"/>
      <c r="B13" s="285" t="s">
        <v>313</v>
      </c>
      <c r="C13" s="286">
        <v>50</v>
      </c>
      <c r="D13" s="286">
        <f t="shared" si="0"/>
        <v>30</v>
      </c>
      <c r="E13" s="286">
        <v>1500</v>
      </c>
    </row>
    <row r="14" spans="1:5" ht="18.75">
      <c r="A14" s="135">
        <v>4</v>
      </c>
      <c r="B14" s="139" t="s">
        <v>176</v>
      </c>
      <c r="C14" s="136">
        <v>24</v>
      </c>
      <c r="D14" s="137">
        <f t="shared" si="0"/>
        <v>833.33</v>
      </c>
      <c r="E14" s="137">
        <v>20000</v>
      </c>
    </row>
    <row r="15" spans="1:5" ht="18.75">
      <c r="A15" s="135">
        <v>6</v>
      </c>
      <c r="B15" s="139" t="s">
        <v>177</v>
      </c>
      <c r="C15" s="136">
        <v>60</v>
      </c>
      <c r="D15" s="137">
        <f t="shared" si="0"/>
        <v>300</v>
      </c>
      <c r="E15" s="137">
        <f>SUM(E16:E25)</f>
        <v>18000</v>
      </c>
    </row>
    <row r="16" spans="1:5" ht="18.75">
      <c r="A16" s="135"/>
      <c r="B16" s="285" t="s">
        <v>217</v>
      </c>
      <c r="C16" s="288">
        <v>120</v>
      </c>
      <c r="D16" s="286">
        <f t="shared" si="0"/>
        <v>83.33</v>
      </c>
      <c r="E16" s="286">
        <v>10000</v>
      </c>
    </row>
    <row r="17" spans="1:5" ht="18.75">
      <c r="A17" s="135"/>
      <c r="B17" s="285" t="s">
        <v>218</v>
      </c>
      <c r="C17" s="288">
        <v>5</v>
      </c>
      <c r="D17" s="286">
        <f t="shared" si="0"/>
        <v>100</v>
      </c>
      <c r="E17" s="286">
        <v>500</v>
      </c>
    </row>
    <row r="18" spans="1:5" ht="18.75">
      <c r="A18" s="135"/>
      <c r="B18" s="285" t="s">
        <v>219</v>
      </c>
      <c r="C18" s="288">
        <v>100</v>
      </c>
      <c r="D18" s="286">
        <f t="shared" si="0"/>
        <v>5</v>
      </c>
      <c r="E18" s="286">
        <v>500</v>
      </c>
    </row>
    <row r="19" spans="1:5" ht="18.75">
      <c r="A19" s="135"/>
      <c r="B19" s="285" t="s">
        <v>220</v>
      </c>
      <c r="C19" s="288">
        <v>70</v>
      </c>
      <c r="D19" s="286">
        <f t="shared" si="0"/>
        <v>7.14</v>
      </c>
      <c r="E19" s="286">
        <v>500</v>
      </c>
    </row>
    <row r="20" spans="1:5" ht="18.75">
      <c r="A20" s="135"/>
      <c r="B20" s="285" t="s">
        <v>221</v>
      </c>
      <c r="C20" s="288">
        <v>70</v>
      </c>
      <c r="D20" s="286">
        <f t="shared" si="0"/>
        <v>7.14</v>
      </c>
      <c r="E20" s="286">
        <v>500</v>
      </c>
    </row>
    <row r="21" spans="1:5" ht="18.75">
      <c r="A21" s="135"/>
      <c r="B21" s="285" t="s">
        <v>222</v>
      </c>
      <c r="C21" s="288">
        <v>1000</v>
      </c>
      <c r="D21" s="286">
        <f t="shared" si="0"/>
        <v>2.5</v>
      </c>
      <c r="E21" s="286">
        <v>2500</v>
      </c>
    </row>
    <row r="22" spans="1:5" ht="18.75">
      <c r="A22" s="135"/>
      <c r="B22" s="285" t="s">
        <v>223</v>
      </c>
      <c r="C22" s="288">
        <v>10</v>
      </c>
      <c r="D22" s="286">
        <f t="shared" si="0"/>
        <v>100</v>
      </c>
      <c r="E22" s="286">
        <v>1000</v>
      </c>
    </row>
    <row r="23" spans="1:5" ht="18.75">
      <c r="A23" s="135"/>
      <c r="B23" s="285" t="s">
        <v>224</v>
      </c>
      <c r="C23" s="288">
        <v>50</v>
      </c>
      <c r="D23" s="286">
        <f t="shared" si="0"/>
        <v>20</v>
      </c>
      <c r="E23" s="286">
        <v>1000</v>
      </c>
    </row>
    <row r="24" spans="1:5" ht="18.75">
      <c r="A24" s="135"/>
      <c r="B24" s="285" t="s">
        <v>225</v>
      </c>
      <c r="C24" s="288">
        <v>25</v>
      </c>
      <c r="D24" s="286">
        <f t="shared" si="0"/>
        <v>36</v>
      </c>
      <c r="E24" s="286">
        <v>900</v>
      </c>
    </row>
    <row r="25" spans="1:5" ht="18.75">
      <c r="A25" s="135"/>
      <c r="B25" s="285" t="s">
        <v>226</v>
      </c>
      <c r="C25" s="288">
        <v>20</v>
      </c>
      <c r="D25" s="286">
        <f t="shared" si="0"/>
        <v>30</v>
      </c>
      <c r="E25" s="286">
        <v>600</v>
      </c>
    </row>
    <row r="26" spans="1:5" ht="18.75">
      <c r="A26" s="135">
        <v>7</v>
      </c>
      <c r="B26" s="139" t="s">
        <v>178</v>
      </c>
      <c r="C26" s="136"/>
      <c r="D26" s="137"/>
      <c r="E26" s="137">
        <f>SUM(E27:E29)</f>
        <v>4500</v>
      </c>
    </row>
    <row r="27" spans="1:5" ht="18.75">
      <c r="A27" s="135"/>
      <c r="B27" s="285" t="s">
        <v>227</v>
      </c>
      <c r="C27" s="288">
        <v>20</v>
      </c>
      <c r="D27" s="286">
        <f>E27/C27</f>
        <v>75</v>
      </c>
      <c r="E27" s="286">
        <v>1500</v>
      </c>
    </row>
    <row r="28" spans="1:5" ht="18.75">
      <c r="A28" s="135"/>
      <c r="B28" s="285" t="s">
        <v>228</v>
      </c>
      <c r="C28" s="288">
        <v>8</v>
      </c>
      <c r="D28" s="286">
        <f>E28/C28</f>
        <v>187.5</v>
      </c>
      <c r="E28" s="286">
        <v>1500</v>
      </c>
    </row>
    <row r="29" spans="1:5" ht="18.75">
      <c r="A29" s="135"/>
      <c r="B29" s="285" t="s">
        <v>229</v>
      </c>
      <c r="C29" s="288">
        <v>15</v>
      </c>
      <c r="D29" s="286">
        <f>E29/C29</f>
        <v>100</v>
      </c>
      <c r="E29" s="286">
        <v>1500</v>
      </c>
    </row>
    <row r="30" spans="1:5" ht="18.75">
      <c r="A30" s="135">
        <v>8</v>
      </c>
      <c r="B30" s="139" t="s">
        <v>179</v>
      </c>
      <c r="C30" s="136"/>
      <c r="D30" s="137"/>
      <c r="E30" s="137">
        <f>SUM(E31:E41)</f>
        <v>28000</v>
      </c>
    </row>
    <row r="31" spans="1:5" ht="18.75">
      <c r="A31" s="135"/>
      <c r="B31" s="285" t="s">
        <v>230</v>
      </c>
      <c r="C31" s="288">
        <v>40</v>
      </c>
      <c r="D31" s="286">
        <f aca="true" t="shared" si="1" ref="D31:D41">E31/C31</f>
        <v>25</v>
      </c>
      <c r="E31" s="286">
        <v>1000</v>
      </c>
    </row>
    <row r="32" spans="1:5" ht="18.75">
      <c r="A32" s="135"/>
      <c r="B32" s="285" t="s">
        <v>231</v>
      </c>
      <c r="C32" s="288">
        <v>120</v>
      </c>
      <c r="D32" s="286">
        <f t="shared" si="1"/>
        <v>25</v>
      </c>
      <c r="E32" s="286">
        <v>3000</v>
      </c>
    </row>
    <row r="33" spans="1:5" ht="18.75">
      <c r="A33" s="135"/>
      <c r="B33" s="285" t="s">
        <v>232</v>
      </c>
      <c r="C33" s="288">
        <v>250</v>
      </c>
      <c r="D33" s="286">
        <f t="shared" si="1"/>
        <v>12</v>
      </c>
      <c r="E33" s="286">
        <v>3000</v>
      </c>
    </row>
    <row r="34" spans="1:5" ht="18.75">
      <c r="A34" s="135"/>
      <c r="B34" s="285" t="s">
        <v>233</v>
      </c>
      <c r="C34" s="288">
        <v>180</v>
      </c>
      <c r="D34" s="286">
        <f t="shared" si="1"/>
        <v>16.67</v>
      </c>
      <c r="E34" s="286">
        <v>3000</v>
      </c>
    </row>
    <row r="35" spans="1:5" ht="18.75">
      <c r="A35" s="135"/>
      <c r="B35" s="285" t="s">
        <v>234</v>
      </c>
      <c r="C35" s="288">
        <v>180</v>
      </c>
      <c r="D35" s="286">
        <f t="shared" si="1"/>
        <v>11.11</v>
      </c>
      <c r="E35" s="286">
        <v>2000</v>
      </c>
    </row>
    <row r="36" spans="1:5" ht="18.75">
      <c r="A36" s="135"/>
      <c r="B36" s="285" t="s">
        <v>235</v>
      </c>
      <c r="C36" s="288">
        <v>200</v>
      </c>
      <c r="D36" s="286">
        <f t="shared" si="1"/>
        <v>7</v>
      </c>
      <c r="E36" s="286">
        <v>1400</v>
      </c>
    </row>
    <row r="37" spans="1:5" ht="18.75">
      <c r="A37" s="135"/>
      <c r="B37" s="285" t="s">
        <v>236</v>
      </c>
      <c r="C37" s="288">
        <v>350</v>
      </c>
      <c r="D37" s="286">
        <f t="shared" si="1"/>
        <v>7.14</v>
      </c>
      <c r="E37" s="286">
        <v>2500</v>
      </c>
    </row>
    <row r="38" spans="1:5" ht="18.75">
      <c r="A38" s="135"/>
      <c r="B38" s="285" t="s">
        <v>237</v>
      </c>
      <c r="C38" s="288">
        <v>50</v>
      </c>
      <c r="D38" s="286">
        <f t="shared" si="1"/>
        <v>40</v>
      </c>
      <c r="E38" s="286">
        <v>2000</v>
      </c>
    </row>
    <row r="39" spans="1:5" ht="18.75">
      <c r="A39" s="135"/>
      <c r="B39" s="285" t="s">
        <v>238</v>
      </c>
      <c r="C39" s="288">
        <v>250</v>
      </c>
      <c r="D39" s="286">
        <f t="shared" si="1"/>
        <v>28</v>
      </c>
      <c r="E39" s="286">
        <v>7000</v>
      </c>
    </row>
    <row r="40" spans="1:5" ht="18.75">
      <c r="A40" s="135"/>
      <c r="B40" s="285" t="s">
        <v>239</v>
      </c>
      <c r="C40" s="288">
        <v>600</v>
      </c>
      <c r="D40" s="286">
        <f t="shared" si="1"/>
        <v>2.5</v>
      </c>
      <c r="E40" s="286">
        <v>1500</v>
      </c>
    </row>
    <row r="41" spans="1:5" ht="18.75">
      <c r="A41" s="135"/>
      <c r="B41" s="285" t="s">
        <v>240</v>
      </c>
      <c r="C41" s="288">
        <v>80</v>
      </c>
      <c r="D41" s="286">
        <f t="shared" si="1"/>
        <v>20</v>
      </c>
      <c r="E41" s="286">
        <v>1600</v>
      </c>
    </row>
    <row r="42" spans="1:5" ht="18.75">
      <c r="A42" s="135">
        <v>11</v>
      </c>
      <c r="B42" s="139" t="s">
        <v>180</v>
      </c>
      <c r="C42" s="136"/>
      <c r="D42" s="137"/>
      <c r="E42" s="137">
        <f>SUM(E43:E47)</f>
        <v>5500</v>
      </c>
    </row>
    <row r="43" spans="1:5" ht="18.75">
      <c r="A43" s="135"/>
      <c r="B43" s="285" t="s">
        <v>241</v>
      </c>
      <c r="C43" s="288">
        <v>13</v>
      </c>
      <c r="D43" s="286">
        <f>E43/C43</f>
        <v>38.46</v>
      </c>
      <c r="E43" s="286">
        <v>500</v>
      </c>
    </row>
    <row r="44" spans="1:5" ht="18.75">
      <c r="A44" s="135"/>
      <c r="B44" s="285" t="s">
        <v>242</v>
      </c>
      <c r="C44" s="288">
        <v>20</v>
      </c>
      <c r="D44" s="286">
        <f>E44/C44</f>
        <v>100</v>
      </c>
      <c r="E44" s="286">
        <v>2000</v>
      </c>
    </row>
    <row r="45" spans="1:5" ht="18.75">
      <c r="A45" s="135"/>
      <c r="B45" s="285" t="s">
        <v>243</v>
      </c>
      <c r="C45" s="288">
        <v>10</v>
      </c>
      <c r="D45" s="286">
        <f>E45/C45</f>
        <v>50</v>
      </c>
      <c r="E45" s="286">
        <v>500</v>
      </c>
    </row>
    <row r="46" spans="1:5" ht="18.75">
      <c r="A46" s="135"/>
      <c r="B46" s="285" t="s">
        <v>244</v>
      </c>
      <c r="C46" s="288">
        <v>10</v>
      </c>
      <c r="D46" s="286">
        <f>E46/C46</f>
        <v>100</v>
      </c>
      <c r="E46" s="286">
        <v>1000</v>
      </c>
    </row>
    <row r="47" spans="1:5" ht="18.75">
      <c r="A47" s="135"/>
      <c r="B47" s="285" t="s">
        <v>245</v>
      </c>
      <c r="C47" s="288">
        <v>20</v>
      </c>
      <c r="D47" s="286">
        <f>E47/C47</f>
        <v>75</v>
      </c>
      <c r="E47" s="286">
        <v>1500</v>
      </c>
    </row>
    <row r="48" spans="1:5" ht="18.75">
      <c r="A48" s="289">
        <v>13</v>
      </c>
      <c r="B48" s="139" t="s">
        <v>181</v>
      </c>
      <c r="C48" s="136"/>
      <c r="D48" s="137"/>
      <c r="E48" s="137">
        <f>SUM(E49)</f>
        <v>5999.8</v>
      </c>
    </row>
    <row r="49" spans="1:5" s="43" customFormat="1" ht="15.75">
      <c r="A49" s="290"/>
      <c r="B49" s="285" t="s">
        <v>246</v>
      </c>
      <c r="C49" s="288">
        <v>75</v>
      </c>
      <c r="D49" s="286">
        <f>E49/C49</f>
        <v>80</v>
      </c>
      <c r="E49" s="286">
        <v>5999.8</v>
      </c>
    </row>
    <row r="50" spans="1:5" ht="18.75">
      <c r="A50" s="140">
        <v>16</v>
      </c>
      <c r="B50" s="139" t="s">
        <v>312</v>
      </c>
      <c r="C50" s="288"/>
      <c r="D50" s="286"/>
      <c r="E50" s="137">
        <f>SUM(E51:E54)</f>
        <v>3000</v>
      </c>
    </row>
    <row r="51" spans="1:5" ht="18.75">
      <c r="A51" s="140"/>
      <c r="B51" s="285" t="s">
        <v>247</v>
      </c>
      <c r="C51" s="288">
        <v>2</v>
      </c>
      <c r="D51" s="286">
        <f>E51/C51</f>
        <v>100</v>
      </c>
      <c r="E51" s="286">
        <v>200</v>
      </c>
    </row>
    <row r="52" spans="1:5" ht="18.75">
      <c r="A52" s="140"/>
      <c r="B52" s="285" t="s">
        <v>248</v>
      </c>
      <c r="C52" s="288">
        <v>6</v>
      </c>
      <c r="D52" s="286">
        <f>E52/C52</f>
        <v>66.67</v>
      </c>
      <c r="E52" s="286">
        <v>400</v>
      </c>
    </row>
    <row r="53" spans="1:5" ht="18.75">
      <c r="A53" s="140"/>
      <c r="B53" s="285" t="s">
        <v>249</v>
      </c>
      <c r="C53" s="288">
        <v>8</v>
      </c>
      <c r="D53" s="286">
        <f>E53/C53</f>
        <v>50</v>
      </c>
      <c r="E53" s="286">
        <v>400</v>
      </c>
    </row>
    <row r="54" spans="1:5" ht="18.75">
      <c r="A54" s="140"/>
      <c r="B54" s="285" t="s">
        <v>301</v>
      </c>
      <c r="C54" s="288">
        <v>1</v>
      </c>
      <c r="D54" s="286">
        <f>E54/C54</f>
        <v>2000</v>
      </c>
      <c r="E54" s="286">
        <v>2000</v>
      </c>
    </row>
    <row r="55" spans="1:5" ht="18.75">
      <c r="A55" s="140">
        <v>17</v>
      </c>
      <c r="B55" s="139" t="s">
        <v>182</v>
      </c>
      <c r="C55" s="288"/>
      <c r="D55" s="286"/>
      <c r="E55" s="137">
        <f>SUM(E56:E64)</f>
        <v>3850.2</v>
      </c>
    </row>
    <row r="56" spans="1:5" ht="18.75">
      <c r="A56" s="140"/>
      <c r="B56" s="285" t="s">
        <v>250</v>
      </c>
      <c r="C56" s="288">
        <v>10</v>
      </c>
      <c r="D56" s="286">
        <f aca="true" t="shared" si="2" ref="D56:D68">E56/C56</f>
        <v>40</v>
      </c>
      <c r="E56" s="286">
        <v>400</v>
      </c>
    </row>
    <row r="57" spans="1:5" ht="18.75">
      <c r="A57" s="140"/>
      <c r="B57" s="285" t="s">
        <v>251</v>
      </c>
      <c r="C57" s="288">
        <v>4</v>
      </c>
      <c r="D57" s="286">
        <f t="shared" si="2"/>
        <v>62.5</v>
      </c>
      <c r="E57" s="286">
        <v>250</v>
      </c>
    </row>
    <row r="58" spans="1:5" ht="18.75">
      <c r="A58" s="140"/>
      <c r="B58" s="285" t="s">
        <v>252</v>
      </c>
      <c r="C58" s="288">
        <v>25</v>
      </c>
      <c r="D58" s="286">
        <f t="shared" si="2"/>
        <v>28</v>
      </c>
      <c r="E58" s="286">
        <v>700</v>
      </c>
    </row>
    <row r="59" spans="1:5" ht="18.75">
      <c r="A59" s="140"/>
      <c r="B59" s="285" t="s">
        <v>253</v>
      </c>
      <c r="C59" s="288">
        <v>150</v>
      </c>
      <c r="D59" s="286">
        <f t="shared" si="2"/>
        <v>5.67</v>
      </c>
      <c r="E59" s="286">
        <f>850+0.2</f>
        <v>850.2</v>
      </c>
    </row>
    <row r="60" spans="1:5" ht="18.75">
      <c r="A60" s="140"/>
      <c r="B60" s="285" t="s">
        <v>254</v>
      </c>
      <c r="C60" s="288">
        <v>1</v>
      </c>
      <c r="D60" s="286">
        <f t="shared" si="2"/>
        <v>300</v>
      </c>
      <c r="E60" s="286">
        <v>300</v>
      </c>
    </row>
    <row r="61" spans="1:5" ht="18.75">
      <c r="A61" s="140"/>
      <c r="B61" s="285" t="s">
        <v>255</v>
      </c>
      <c r="C61" s="288">
        <v>5</v>
      </c>
      <c r="D61" s="286">
        <f t="shared" si="2"/>
        <v>30</v>
      </c>
      <c r="E61" s="286">
        <v>150</v>
      </c>
    </row>
    <row r="62" spans="1:5" ht="18.75">
      <c r="A62" s="140"/>
      <c r="B62" s="285" t="s">
        <v>256</v>
      </c>
      <c r="C62" s="288">
        <v>30</v>
      </c>
      <c r="D62" s="286">
        <f t="shared" si="2"/>
        <v>10</v>
      </c>
      <c r="E62" s="286">
        <v>300</v>
      </c>
    </row>
    <row r="63" spans="1:5" ht="18.75">
      <c r="A63" s="140"/>
      <c r="B63" s="285" t="s">
        <v>257</v>
      </c>
      <c r="C63" s="288">
        <v>20</v>
      </c>
      <c r="D63" s="286">
        <f t="shared" si="2"/>
        <v>20</v>
      </c>
      <c r="E63" s="286">
        <v>400</v>
      </c>
    </row>
    <row r="64" spans="1:5" ht="18.75">
      <c r="A64" s="140"/>
      <c r="B64" s="285" t="s">
        <v>258</v>
      </c>
      <c r="C64" s="288">
        <v>20</v>
      </c>
      <c r="D64" s="286">
        <f t="shared" si="2"/>
        <v>25</v>
      </c>
      <c r="E64" s="286">
        <v>500</v>
      </c>
    </row>
    <row r="65" spans="1:5" ht="18.75">
      <c r="A65" s="140">
        <v>20</v>
      </c>
      <c r="B65" s="285" t="s">
        <v>290</v>
      </c>
      <c r="C65" s="288">
        <v>30</v>
      </c>
      <c r="D65" s="286">
        <f t="shared" si="2"/>
        <v>50</v>
      </c>
      <c r="E65" s="137">
        <v>1500</v>
      </c>
    </row>
    <row r="66" spans="1:5" ht="18.75">
      <c r="A66" s="140">
        <v>21</v>
      </c>
      <c r="B66" s="285" t="s">
        <v>291</v>
      </c>
      <c r="C66" s="288">
        <v>4</v>
      </c>
      <c r="D66" s="286">
        <f t="shared" si="2"/>
        <v>250</v>
      </c>
      <c r="E66" s="137">
        <v>1000</v>
      </c>
    </row>
    <row r="67" spans="1:5" ht="18.75">
      <c r="A67" s="140">
        <v>22</v>
      </c>
      <c r="B67" s="285" t="s">
        <v>293</v>
      </c>
      <c r="C67" s="288">
        <v>2</v>
      </c>
      <c r="D67" s="286">
        <f t="shared" si="2"/>
        <v>100</v>
      </c>
      <c r="E67" s="137">
        <v>200</v>
      </c>
    </row>
    <row r="68" spans="1:5" ht="18.75">
      <c r="A68" s="140">
        <v>23</v>
      </c>
      <c r="B68" s="285" t="s">
        <v>292</v>
      </c>
      <c r="C68" s="288">
        <v>5</v>
      </c>
      <c r="D68" s="286">
        <f t="shared" si="2"/>
        <v>50</v>
      </c>
      <c r="E68" s="137">
        <v>250</v>
      </c>
    </row>
    <row r="69" spans="1:5" ht="18.75">
      <c r="A69" s="141"/>
      <c r="B69" s="142" t="s">
        <v>183</v>
      </c>
      <c r="C69" s="281"/>
      <c r="D69" s="282"/>
      <c r="E69" s="247">
        <f>E9+E10+E14+E15+E26+E30+E42+E48+E50+E55+E65+E66+E67+E68</f>
        <v>112000</v>
      </c>
    </row>
    <row r="71" spans="1:5" ht="18.75">
      <c r="A71" s="143" t="s">
        <v>110</v>
      </c>
      <c r="B71" s="48"/>
      <c r="C71" s="49"/>
      <c r="D71" s="300" t="s">
        <v>111</v>
      </c>
      <c r="E71" s="300"/>
    </row>
    <row r="72" spans="1:5" ht="18.75">
      <c r="A72" s="125"/>
      <c r="B72" s="50"/>
      <c r="C72" s="126" t="s">
        <v>24</v>
      </c>
      <c r="D72" s="126" t="s">
        <v>19</v>
      </c>
      <c r="E72" s="126"/>
    </row>
    <row r="73" spans="1:5" ht="18.75">
      <c r="A73" s="315" t="s">
        <v>3</v>
      </c>
      <c r="B73" s="315"/>
      <c r="C73" s="49"/>
      <c r="D73" s="300" t="s">
        <v>112</v>
      </c>
      <c r="E73" s="300"/>
    </row>
    <row r="74" spans="1:5" ht="18.75">
      <c r="A74" s="144"/>
      <c r="B74" s="43"/>
      <c r="C74" s="126" t="s">
        <v>24</v>
      </c>
      <c r="D74" s="126" t="s">
        <v>19</v>
      </c>
      <c r="E74" s="126"/>
    </row>
    <row r="75" spans="1:5" ht="18.75">
      <c r="A75" s="45"/>
      <c r="B75" s="145" t="s">
        <v>20</v>
      </c>
      <c r="C75" s="45"/>
      <c r="D75" s="45"/>
      <c r="E75" s="45"/>
    </row>
  </sheetData>
  <mergeCells count="6">
    <mergeCell ref="D71:E71"/>
    <mergeCell ref="A73:B73"/>
    <mergeCell ref="D73:E73"/>
    <mergeCell ref="A3:E3"/>
    <mergeCell ref="A6:A7"/>
    <mergeCell ref="B6:B7"/>
  </mergeCells>
  <printOptions/>
  <pageMargins left="0.7874015748031497" right="0.3937007874015748" top="0.37" bottom="0.19" header="0.32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:H27"/>
  <sheetViews>
    <sheetView zoomScaleSheetLayoutView="100" workbookViewId="0" topLeftCell="A1">
      <selection activeCell="E20" sqref="E20"/>
    </sheetView>
  </sheetViews>
  <sheetFormatPr defaultColWidth="9.00390625" defaultRowHeight="12.75"/>
  <cols>
    <col min="1" max="1" width="5.00390625" style="39" customWidth="1"/>
    <col min="2" max="2" width="49.625" style="39" customWidth="1"/>
    <col min="3" max="3" width="8.75390625" style="39" customWidth="1"/>
    <col min="4" max="4" width="10.375" style="39" customWidth="1"/>
    <col min="5" max="5" width="14.125" style="39" customWidth="1"/>
    <col min="6" max="16384" width="9.125" style="39" customWidth="1"/>
  </cols>
  <sheetData>
    <row r="3" spans="1:5" ht="37.5">
      <c r="A3" s="37" t="s">
        <v>274</v>
      </c>
      <c r="B3" s="38"/>
      <c r="C3" s="38"/>
      <c r="D3" s="38"/>
      <c r="E3" s="38"/>
    </row>
    <row r="4" spans="1:5" ht="18.75">
      <c r="A4" s="87" t="s">
        <v>58</v>
      </c>
      <c r="B4" s="40"/>
      <c r="C4" s="40"/>
      <c r="D4" s="40"/>
      <c r="E4" s="40"/>
    </row>
    <row r="5" spans="1:8" s="88" customFormat="1" ht="34.5" customHeight="1">
      <c r="A5" s="302" t="s">
        <v>113</v>
      </c>
      <c r="B5" s="302"/>
      <c r="C5" s="302"/>
      <c r="D5" s="302"/>
      <c r="E5" s="302"/>
      <c r="F5" s="146"/>
      <c r="G5" s="146"/>
      <c r="H5" s="146"/>
    </row>
    <row r="6" spans="1:5" s="43" customFormat="1" ht="12">
      <c r="A6" s="41" t="s">
        <v>28</v>
      </c>
      <c r="B6" s="42"/>
      <c r="C6" s="127"/>
      <c r="D6" s="127"/>
      <c r="E6" s="127"/>
    </row>
    <row r="7" s="88" customFormat="1" ht="15.75">
      <c r="E7" s="89" t="s">
        <v>0</v>
      </c>
    </row>
    <row r="8" spans="1:5" ht="18.75">
      <c r="A8" s="322" t="s">
        <v>4</v>
      </c>
      <c r="B8" s="296" t="s">
        <v>49</v>
      </c>
      <c r="C8" s="128" t="s">
        <v>322</v>
      </c>
      <c r="D8" s="129"/>
      <c r="E8" s="130"/>
    </row>
    <row r="9" spans="1:5" ht="62.25">
      <c r="A9" s="293"/>
      <c r="B9" s="297"/>
      <c r="C9" s="132" t="s">
        <v>5</v>
      </c>
      <c r="D9" s="132" t="s">
        <v>6</v>
      </c>
      <c r="E9" s="133" t="s">
        <v>7</v>
      </c>
    </row>
    <row r="10" spans="1:5" ht="18.75">
      <c r="A10" s="81">
        <v>1</v>
      </c>
      <c r="B10" s="147">
        <v>2</v>
      </c>
      <c r="C10" s="131">
        <v>3</v>
      </c>
      <c r="D10" s="131">
        <v>4</v>
      </c>
      <c r="E10" s="134">
        <v>5</v>
      </c>
    </row>
    <row r="11" spans="1:5" ht="18.75">
      <c r="A11" s="229">
        <v>1</v>
      </c>
      <c r="B11" s="230" t="s">
        <v>188</v>
      </c>
      <c r="C11" s="231">
        <v>8</v>
      </c>
      <c r="D11" s="231">
        <v>100</v>
      </c>
      <c r="E11" s="151">
        <f aca="true" t="shared" si="0" ref="E11:E16">C11*D11</f>
        <v>800</v>
      </c>
    </row>
    <row r="12" spans="1:5" ht="18.75">
      <c r="A12" s="148">
        <v>2</v>
      </c>
      <c r="B12" s="149" t="s">
        <v>107</v>
      </c>
      <c r="C12" s="150">
        <v>110</v>
      </c>
      <c r="D12" s="151">
        <v>20</v>
      </c>
      <c r="E12" s="151">
        <f>C12*D12</f>
        <v>2200</v>
      </c>
    </row>
    <row r="13" spans="1:5" ht="18.75">
      <c r="A13" s="229">
        <v>3</v>
      </c>
      <c r="B13" s="149" t="s">
        <v>108</v>
      </c>
      <c r="C13" s="150">
        <v>40</v>
      </c>
      <c r="D13" s="151">
        <v>250</v>
      </c>
      <c r="E13" s="151">
        <f t="shared" si="0"/>
        <v>10000</v>
      </c>
    </row>
    <row r="14" spans="1:5" ht="18.75">
      <c r="A14" s="229">
        <v>4</v>
      </c>
      <c r="B14" s="152" t="s">
        <v>203</v>
      </c>
      <c r="C14" s="150">
        <v>10</v>
      </c>
      <c r="D14" s="151">
        <v>1000</v>
      </c>
      <c r="E14" s="151">
        <f>C14*D14</f>
        <v>10000</v>
      </c>
    </row>
    <row r="15" spans="1:5" ht="37.5">
      <c r="A15" s="148">
        <v>5</v>
      </c>
      <c r="B15" s="152" t="s">
        <v>336</v>
      </c>
      <c r="C15" s="150">
        <v>8</v>
      </c>
      <c r="D15" s="151">
        <v>2625</v>
      </c>
      <c r="E15" s="151">
        <f>C15*D15</f>
        <v>21000</v>
      </c>
    </row>
    <row r="16" spans="1:5" ht="18.75">
      <c r="A16" s="229">
        <v>7</v>
      </c>
      <c r="B16" s="149" t="s">
        <v>109</v>
      </c>
      <c r="C16" s="150">
        <v>80</v>
      </c>
      <c r="D16" s="151">
        <v>75</v>
      </c>
      <c r="E16" s="151">
        <f t="shared" si="0"/>
        <v>6000</v>
      </c>
    </row>
    <row r="17" spans="1:5" ht="18.75">
      <c r="A17" s="153"/>
      <c r="B17" s="154" t="s">
        <v>8</v>
      </c>
      <c r="C17" s="155"/>
      <c r="D17" s="155"/>
      <c r="E17" s="95">
        <f>SUM(E11:E16)</f>
        <v>50000</v>
      </c>
    </row>
    <row r="18" spans="1:5" ht="18.75">
      <c r="A18" s="156" t="s">
        <v>56</v>
      </c>
      <c r="B18" s="157"/>
      <c r="C18" s="157"/>
      <c r="D18" s="158"/>
      <c r="E18" s="159">
        <v>0</v>
      </c>
    </row>
    <row r="19" spans="1:5" ht="18.75">
      <c r="A19" s="156" t="s">
        <v>55</v>
      </c>
      <c r="B19" s="157"/>
      <c r="C19" s="157"/>
      <c r="D19" s="158"/>
      <c r="E19" s="255">
        <v>19080</v>
      </c>
    </row>
    <row r="20" spans="1:5" ht="18.75">
      <c r="A20" s="156" t="s">
        <v>57</v>
      </c>
      <c r="B20" s="157"/>
      <c r="C20" s="157"/>
      <c r="D20" s="158"/>
      <c r="E20" s="159">
        <f>IF(E19=0,0,(E17+E18)/E19)</f>
        <v>2.62</v>
      </c>
    </row>
    <row r="21" spans="1:5" ht="18.75">
      <c r="A21" s="46"/>
      <c r="B21" s="47"/>
      <c r="C21" s="47"/>
      <c r="D21" s="44"/>
      <c r="E21" s="44"/>
    </row>
    <row r="22" spans="1:5" ht="18.75">
      <c r="A22" s="46"/>
      <c r="B22" s="47"/>
      <c r="C22" s="47"/>
      <c r="D22" s="44"/>
      <c r="E22" s="44"/>
    </row>
    <row r="23" spans="1:5" ht="18.75">
      <c r="A23" s="10" t="s">
        <v>110</v>
      </c>
      <c r="B23" s="48"/>
      <c r="C23" s="49"/>
      <c r="D23" s="300" t="s">
        <v>111</v>
      </c>
      <c r="E23" s="300"/>
    </row>
    <row r="24" spans="1:5" ht="18.75">
      <c r="A24" s="9"/>
      <c r="B24" s="50"/>
      <c r="C24" s="36" t="s">
        <v>24</v>
      </c>
      <c r="D24" s="36" t="s">
        <v>19</v>
      </c>
      <c r="E24" s="36"/>
    </row>
    <row r="25" spans="1:5" ht="18.75">
      <c r="A25" s="301" t="s">
        <v>3</v>
      </c>
      <c r="B25" s="301"/>
      <c r="C25" s="49"/>
      <c r="D25" s="300" t="s">
        <v>112</v>
      </c>
      <c r="E25" s="300"/>
    </row>
    <row r="26" spans="1:5" ht="18.75">
      <c r="A26" s="20"/>
      <c r="B26" s="43"/>
      <c r="C26" s="36" t="s">
        <v>24</v>
      </c>
      <c r="D26" s="36" t="s">
        <v>19</v>
      </c>
      <c r="E26" s="36"/>
    </row>
    <row r="27" spans="1:5" ht="18.75">
      <c r="A27" s="45"/>
      <c r="B27" s="8" t="s">
        <v>20</v>
      </c>
      <c r="C27" s="45"/>
      <c r="D27" s="45"/>
      <c r="E27" s="45"/>
    </row>
  </sheetData>
  <mergeCells count="6">
    <mergeCell ref="A25:B25"/>
    <mergeCell ref="D23:E23"/>
    <mergeCell ref="D25:E25"/>
    <mergeCell ref="A5:E5"/>
    <mergeCell ref="A8:A9"/>
    <mergeCell ref="B8:B9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H27"/>
  <sheetViews>
    <sheetView zoomScaleSheetLayoutView="100" workbookViewId="0" topLeftCell="A1">
      <selection activeCell="C11" sqref="C11"/>
    </sheetView>
  </sheetViews>
  <sheetFormatPr defaultColWidth="9.00390625" defaultRowHeight="12.75"/>
  <cols>
    <col min="1" max="1" width="3.875" style="39" customWidth="1"/>
    <col min="2" max="2" width="46.125" style="39" customWidth="1"/>
    <col min="3" max="3" width="14.125" style="39" customWidth="1"/>
    <col min="4" max="4" width="9.375" style="39" customWidth="1"/>
    <col min="5" max="5" width="14.125" style="39" customWidth="1"/>
    <col min="6" max="6" width="9.125" style="39" customWidth="1"/>
    <col min="7" max="7" width="12.625" style="39" bestFit="1" customWidth="1"/>
    <col min="8" max="8" width="11.25390625" style="39" bestFit="1" customWidth="1"/>
    <col min="9" max="16384" width="9.125" style="39" customWidth="1"/>
  </cols>
  <sheetData>
    <row r="1" spans="1:5" s="12" customFormat="1" ht="12.75">
      <c r="A1" s="82"/>
      <c r="B1" s="35"/>
      <c r="C1" s="5" t="s">
        <v>25</v>
      </c>
      <c r="D1" s="5"/>
      <c r="E1" s="7">
        <f>E17</f>
        <v>10000</v>
      </c>
    </row>
    <row r="2" spans="2:5" s="9" customFormat="1" ht="12">
      <c r="B2" s="14"/>
      <c r="C2" s="14"/>
      <c r="D2" s="14"/>
      <c r="E2" s="15" t="s">
        <v>23</v>
      </c>
    </row>
    <row r="3" spans="2:5" s="9" customFormat="1" ht="19.5" customHeight="1">
      <c r="B3" s="14"/>
      <c r="C3" s="14"/>
      <c r="D3" s="14"/>
      <c r="E3" s="15"/>
    </row>
    <row r="4" spans="2:5" s="9" customFormat="1" ht="19.5" customHeight="1">
      <c r="B4" s="14"/>
      <c r="C4" s="14"/>
      <c r="D4" s="14"/>
      <c r="E4" s="15"/>
    </row>
    <row r="5" spans="1:5" ht="18.75">
      <c r="A5" s="37" t="s">
        <v>271</v>
      </c>
      <c r="B5" s="38"/>
      <c r="C5" s="38"/>
      <c r="D5" s="38"/>
      <c r="E5" s="38"/>
    </row>
    <row r="6" spans="1:5" ht="18.75">
      <c r="A6" s="87" t="s">
        <v>320</v>
      </c>
      <c r="B6" s="40"/>
      <c r="C6" s="40"/>
      <c r="D6" s="40"/>
      <c r="E6" s="40"/>
    </row>
    <row r="7" spans="1:5" s="88" customFormat="1" ht="39" customHeight="1">
      <c r="A7" s="302" t="s">
        <v>113</v>
      </c>
      <c r="B7" s="302"/>
      <c r="C7" s="302"/>
      <c r="D7" s="302"/>
      <c r="E7" s="302"/>
    </row>
    <row r="8" spans="1:5" s="43" customFormat="1" ht="12">
      <c r="A8" s="41" t="s">
        <v>28</v>
      </c>
      <c r="B8" s="42"/>
      <c r="C8" s="127"/>
      <c r="D8" s="127"/>
      <c r="E8" s="127"/>
    </row>
    <row r="9" s="88" customFormat="1" ht="15.75">
      <c r="E9" s="89" t="s">
        <v>0</v>
      </c>
    </row>
    <row r="10" spans="1:5" ht="18.75">
      <c r="A10" s="322" t="s">
        <v>4</v>
      </c>
      <c r="B10" s="294" t="s">
        <v>48</v>
      </c>
      <c r="C10" s="128" t="s">
        <v>322</v>
      </c>
      <c r="D10" s="129"/>
      <c r="E10" s="130"/>
    </row>
    <row r="11" spans="1:5" ht="62.25">
      <c r="A11" s="293"/>
      <c r="B11" s="295"/>
      <c r="C11" s="132" t="s">
        <v>5</v>
      </c>
      <c r="D11" s="132" t="s">
        <v>6</v>
      </c>
      <c r="E11" s="133" t="s">
        <v>7</v>
      </c>
    </row>
    <row r="12" spans="1:5" ht="18.75">
      <c r="A12" s="160">
        <v>1</v>
      </c>
      <c r="B12" s="161">
        <v>2</v>
      </c>
      <c r="C12" s="161">
        <v>3</v>
      </c>
      <c r="D12" s="161">
        <v>4</v>
      </c>
      <c r="E12" s="162">
        <v>5</v>
      </c>
    </row>
    <row r="13" spans="1:5" ht="18.75">
      <c r="A13" s="179">
        <v>26</v>
      </c>
      <c r="B13" s="175" t="s">
        <v>187</v>
      </c>
      <c r="C13" s="175">
        <v>800</v>
      </c>
      <c r="D13" s="246">
        <v>3</v>
      </c>
      <c r="E13" s="175">
        <f>C13*D13</f>
        <v>2400</v>
      </c>
    </row>
    <row r="14" spans="1:5" ht="18.75">
      <c r="A14" s="179">
        <v>27</v>
      </c>
      <c r="B14" s="175" t="s">
        <v>202</v>
      </c>
      <c r="C14" s="175">
        <v>100</v>
      </c>
      <c r="D14" s="246">
        <v>6</v>
      </c>
      <c r="E14" s="175">
        <f>C14*D14</f>
        <v>600</v>
      </c>
    </row>
    <row r="15" spans="1:5" ht="18.75">
      <c r="A15" s="179">
        <v>28</v>
      </c>
      <c r="B15" s="175" t="s">
        <v>296</v>
      </c>
      <c r="C15" s="175">
        <v>500</v>
      </c>
      <c r="D15" s="246">
        <v>5</v>
      </c>
      <c r="E15" s="175">
        <f>C15*D15</f>
        <v>2500</v>
      </c>
    </row>
    <row r="16" spans="1:5" ht="18.75">
      <c r="A16" s="179">
        <v>29</v>
      </c>
      <c r="B16" s="175" t="s">
        <v>295</v>
      </c>
      <c r="C16" s="175">
        <v>1500</v>
      </c>
      <c r="D16" s="246">
        <v>3</v>
      </c>
      <c r="E16" s="175">
        <f>C16*D16</f>
        <v>4500</v>
      </c>
    </row>
    <row r="17" spans="1:8" ht="18.75">
      <c r="A17" s="153"/>
      <c r="B17" s="154" t="s">
        <v>8</v>
      </c>
      <c r="C17" s="95"/>
      <c r="D17" s="247"/>
      <c r="E17" s="95">
        <f>SUM(E13:E16)</f>
        <v>10000</v>
      </c>
      <c r="H17" s="102"/>
    </row>
    <row r="18" spans="1:5" ht="18.75">
      <c r="A18" s="156" t="s">
        <v>56</v>
      </c>
      <c r="B18" s="157"/>
      <c r="C18" s="157"/>
      <c r="D18" s="158"/>
      <c r="E18" s="159">
        <v>0</v>
      </c>
    </row>
    <row r="19" spans="1:5" ht="18.75">
      <c r="A19" s="156" t="s">
        <v>55</v>
      </c>
      <c r="B19" s="157"/>
      <c r="C19" s="157"/>
      <c r="D19" s="158"/>
      <c r="E19" s="255">
        <v>19080</v>
      </c>
    </row>
    <row r="20" spans="1:7" ht="18.75">
      <c r="A20" s="156" t="s">
        <v>57</v>
      </c>
      <c r="B20" s="157"/>
      <c r="C20" s="157"/>
      <c r="D20" s="158"/>
      <c r="E20" s="159">
        <f>IF(E19=0,0,(E17+E18)/E19)</f>
        <v>0.52</v>
      </c>
      <c r="G20" s="102"/>
    </row>
    <row r="21" spans="1:5" ht="18.75">
      <c r="A21" s="180"/>
      <c r="B21" s="181"/>
      <c r="C21" s="182"/>
      <c r="D21" s="183"/>
      <c r="E21" s="184"/>
    </row>
    <row r="22" spans="1:5" ht="18.75">
      <c r="A22" s="180"/>
      <c r="B22" s="181"/>
      <c r="C22" s="182"/>
      <c r="D22" s="183"/>
      <c r="E22" s="184"/>
    </row>
    <row r="23" spans="1:5" ht="18.75">
      <c r="A23" s="10" t="s">
        <v>110</v>
      </c>
      <c r="B23" s="48"/>
      <c r="C23" s="49"/>
      <c r="D23" s="300" t="s">
        <v>111</v>
      </c>
      <c r="E23" s="300"/>
    </row>
    <row r="24" spans="1:5" ht="18.75">
      <c r="A24" s="9"/>
      <c r="B24" s="50"/>
      <c r="C24" s="36" t="s">
        <v>24</v>
      </c>
      <c r="D24" s="36" t="s">
        <v>19</v>
      </c>
      <c r="E24" s="36"/>
    </row>
    <row r="25" spans="1:5" ht="18.75">
      <c r="A25" s="301" t="s">
        <v>3</v>
      </c>
      <c r="B25" s="301"/>
      <c r="C25" s="49"/>
      <c r="D25" s="300" t="s">
        <v>112</v>
      </c>
      <c r="E25" s="300"/>
    </row>
    <row r="26" spans="1:5" ht="18.75">
      <c r="A26" s="20"/>
      <c r="B26" s="43"/>
      <c r="C26" s="36" t="s">
        <v>24</v>
      </c>
      <c r="D26" s="36" t="s">
        <v>19</v>
      </c>
      <c r="E26" s="36"/>
    </row>
    <row r="27" spans="1:5" ht="18.75">
      <c r="A27" s="45"/>
      <c r="B27" s="8" t="s">
        <v>20</v>
      </c>
      <c r="C27" s="45"/>
      <c r="D27" s="45"/>
      <c r="E27" s="45"/>
    </row>
  </sheetData>
  <mergeCells count="6">
    <mergeCell ref="D23:E23"/>
    <mergeCell ref="A25:B25"/>
    <mergeCell ref="D25:E25"/>
    <mergeCell ref="A7:E7"/>
    <mergeCell ref="A10:A11"/>
    <mergeCell ref="B10:B11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Stercho</dc:creator>
  <cp:keywords/>
  <dc:description/>
  <cp:lastModifiedBy>User</cp:lastModifiedBy>
  <cp:lastPrinted>2017-09-11T13:12:19Z</cp:lastPrinted>
  <dcterms:created xsi:type="dcterms:W3CDTF">2010-12-15T13:50:05Z</dcterms:created>
  <dcterms:modified xsi:type="dcterms:W3CDTF">2017-09-11T13:18:15Z</dcterms:modified>
  <cp:category/>
  <cp:version/>
  <cp:contentType/>
  <cp:contentStatus/>
</cp:coreProperties>
</file>